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8" windowWidth="22308" windowHeight="9000"/>
  </bookViews>
  <sheets>
    <sheet name="2023" sheetId="1" r:id="rId1"/>
  </sheets>
  <calcPr calcId="144525"/>
</workbook>
</file>

<file path=xl/calcChain.xml><?xml version="1.0" encoding="utf-8"?>
<calcChain xmlns="http://schemas.openxmlformats.org/spreadsheetml/2006/main">
  <c r="G53" i="1" l="1"/>
  <c r="E53" i="1"/>
  <c r="D53" i="1"/>
  <c r="G52" i="1"/>
  <c r="E52" i="1"/>
  <c r="D52" i="1"/>
  <c r="D51" i="1"/>
  <c r="D50" i="1"/>
  <c r="C50" i="1"/>
  <c r="I48" i="1"/>
  <c r="F48" i="1"/>
  <c r="I47" i="1"/>
  <c r="G46" i="1"/>
  <c r="E46" i="1"/>
  <c r="I46" i="1" s="1"/>
  <c r="G45" i="1"/>
  <c r="G51" i="1" s="1"/>
  <c r="E45" i="1"/>
  <c r="I45" i="1" s="1"/>
  <c r="I44" i="1"/>
  <c r="I43" i="1"/>
  <c r="I42" i="1"/>
  <c r="I41" i="1"/>
  <c r="G40" i="1"/>
  <c r="G39" i="1" s="1"/>
  <c r="F40" i="1"/>
  <c r="E40" i="1"/>
  <c r="I40" i="1" s="1"/>
  <c r="F39" i="1"/>
  <c r="F50" i="1" s="1"/>
  <c r="I37" i="1"/>
  <c r="I36" i="1"/>
  <c r="I35" i="1"/>
  <c r="I34" i="1" s="1"/>
  <c r="G34" i="1"/>
  <c r="E34" i="1"/>
  <c r="I32" i="1"/>
  <c r="I31" i="1"/>
  <c r="I30" i="1"/>
  <c r="I29" i="1" s="1"/>
  <c r="G29" i="1"/>
  <c r="E29" i="1"/>
  <c r="H29" i="1" s="1"/>
  <c r="I27" i="1"/>
  <c r="I26" i="1"/>
  <c r="I25" i="1"/>
  <c r="G24" i="1"/>
  <c r="E24" i="1"/>
  <c r="H24" i="1" s="1"/>
  <c r="I22" i="1"/>
  <c r="I21" i="1"/>
  <c r="I20" i="1"/>
  <c r="G19" i="1"/>
  <c r="E19" i="1"/>
  <c r="H19" i="1" s="1"/>
  <c r="I17" i="1"/>
  <c r="I16" i="1"/>
  <c r="I15" i="1"/>
  <c r="I14" i="1" s="1"/>
  <c r="G14" i="1"/>
  <c r="E14" i="1"/>
  <c r="H14" i="1" s="1"/>
  <c r="I12" i="1"/>
  <c r="I53" i="1" s="1"/>
  <c r="I11" i="1"/>
  <c r="I52" i="1" s="1"/>
  <c r="I10" i="1"/>
  <c r="I9" i="1"/>
  <c r="G9" i="1"/>
  <c r="E9" i="1"/>
  <c r="H9" i="1" s="1"/>
  <c r="I19" i="1" l="1"/>
  <c r="I24" i="1"/>
  <c r="G50" i="1"/>
  <c r="I51" i="1"/>
  <c r="H34" i="1"/>
  <c r="E39" i="1"/>
  <c r="E51" i="1"/>
  <c r="I39" i="1" l="1"/>
  <c r="I50" i="1" s="1"/>
  <c r="H39" i="1"/>
  <c r="E50" i="1"/>
  <c r="H50" i="1" l="1"/>
</calcChain>
</file>

<file path=xl/sharedStrings.xml><?xml version="1.0" encoding="utf-8"?>
<sst xmlns="http://schemas.openxmlformats.org/spreadsheetml/2006/main" count="52" uniqueCount="31">
  <si>
    <t>УТВЕРЖДАЮ</t>
  </si>
  <si>
    <t>Директор ООО УК "Эталон" _____________________Э.В. Цыганова</t>
  </si>
  <si>
    <t>Информация о состоянии лицевого счета   д.№ 13  по ул.Лесная пгт.Хелюля г.Сортавала</t>
  </si>
  <si>
    <t>за период 01.01.2023-31.12.2023</t>
  </si>
  <si>
    <t xml:space="preserve"> (управление)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</si>
  <si>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</si>
  <si>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</si>
  <si>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</si>
  <si>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</si>
  <si>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</si>
  <si>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</si>
  <si>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</si>
  <si>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</si>
  <si>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>Обслуживаемая площадь  - 3357,4 кв.м.</t>
  </si>
  <si>
    <t>Содержание</t>
  </si>
  <si>
    <t>в т.ч. население</t>
  </si>
  <si>
    <t>ИП Зилов СН</t>
  </si>
  <si>
    <t>ООО "Слава плюс"</t>
  </si>
  <si>
    <t>Ремонт</t>
  </si>
  <si>
    <t>Управление</t>
  </si>
  <si>
    <t>ОДН водоснабж</t>
  </si>
  <si>
    <t>ОДН водоотв</t>
  </si>
  <si>
    <t>ОДН эл/сн</t>
  </si>
  <si>
    <t>Капитальный ремонт, всего</t>
  </si>
  <si>
    <t>Капитальный ремонт</t>
  </si>
  <si>
    <t>Фонд кап.ремонта</t>
  </si>
  <si>
    <t>Администрация СМР</t>
  </si>
  <si>
    <t>МКУ Н-ИНВЕСТ</t>
  </si>
  <si>
    <t>пени</t>
  </si>
  <si>
    <t>Банковские платежи (комиссии, проценты)</t>
  </si>
  <si>
    <t>ВСЕГО по ЖКУ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</si>
</sst>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i/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right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right" wrapText="1"/>
    </xf>
    <xf numFmtId="0" fontId="6" fillId="0" borderId="0" xfId="1" applyFont="1" applyAlignment="1">
      <alignment horizontal="right" wrapText="1"/>
    </xf>
    <xf numFmtId="0" fontId="8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left"/>
    </xf>
    <xf numFmtId="0" fontId="10" fillId="2" borderId="10" xfId="1" applyFont="1" applyFill="1" applyBorder="1" applyAlignment="1">
      <alignment horizontal="left"/>
    </xf>
    <xf numFmtId="3" fontId="10" fillId="2" borderId="11" xfId="1" applyNumberFormat="1" applyFont="1" applyFill="1" applyBorder="1" applyAlignment="1">
      <alignment horizontal="center"/>
    </xf>
    <xf numFmtId="3" fontId="10" fillId="2" borderId="10" xfId="1" applyNumberFormat="1" applyFont="1" applyFill="1" applyBorder="1" applyAlignment="1">
      <alignment horizontal="center"/>
    </xf>
    <xf numFmtId="2" fontId="10" fillId="0" borderId="0" xfId="1" applyNumberFormat="1" applyFont="1"/>
    <xf numFmtId="0" fontId="10" fillId="0" borderId="0" xfId="1" applyFont="1" applyFill="1" applyBorder="1" applyAlignment="1">
      <alignment horizontal="center" wrapText="1"/>
    </xf>
    <xf numFmtId="0" fontId="10" fillId="0" borderId="12" xfId="1" applyFont="1" applyBorder="1" applyAlignment="1">
      <alignment horizontal="right"/>
    </xf>
    <xf numFmtId="0" fontId="10" fillId="0" borderId="13" xfId="1" applyFont="1" applyBorder="1" applyAlignment="1">
      <alignment horizontal="right"/>
    </xf>
    <xf numFmtId="3" fontId="10" fillId="0" borderId="14" xfId="1" applyNumberFormat="1" applyFont="1" applyBorder="1" applyAlignment="1">
      <alignment horizontal="center"/>
    </xf>
    <xf numFmtId="3" fontId="10" fillId="3" borderId="13" xfId="1" applyNumberFormat="1" applyFont="1" applyFill="1" applyBorder="1" applyAlignment="1">
      <alignment horizontal="center"/>
    </xf>
    <xf numFmtId="1" fontId="10" fillId="0" borderId="14" xfId="1" applyNumberFormat="1" applyFont="1" applyBorder="1" applyAlignment="1">
      <alignment horizontal="center"/>
    </xf>
    <xf numFmtId="1" fontId="10" fillId="3" borderId="14" xfId="1" applyNumberFormat="1" applyFont="1" applyFill="1" applyBorder="1" applyAlignment="1">
      <alignment horizontal="center"/>
    </xf>
    <xf numFmtId="0" fontId="10" fillId="0" borderId="6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3" fontId="10" fillId="0" borderId="15" xfId="1" applyNumberFormat="1" applyFont="1" applyBorder="1" applyAlignment="1">
      <alignment horizontal="center"/>
    </xf>
    <xf numFmtId="3" fontId="10" fillId="3" borderId="16" xfId="1" applyNumberFormat="1" applyFont="1" applyFill="1" applyBorder="1" applyAlignment="1">
      <alignment horizontal="center"/>
    </xf>
    <xf numFmtId="1" fontId="10" fillId="0" borderId="15" xfId="1" applyNumberFormat="1" applyFont="1" applyBorder="1" applyAlignment="1">
      <alignment horizontal="center"/>
    </xf>
    <xf numFmtId="3" fontId="10" fillId="0" borderId="16" xfId="1" applyNumberFormat="1" applyFont="1" applyBorder="1" applyAlignment="1">
      <alignment horizontal="center"/>
    </xf>
    <xf numFmtId="0" fontId="10" fillId="2" borderId="17" xfId="1" applyFont="1" applyFill="1" applyBorder="1" applyAlignment="1">
      <alignment horizontal="left"/>
    </xf>
    <xf numFmtId="0" fontId="10" fillId="2" borderId="18" xfId="1" applyFont="1" applyFill="1" applyBorder="1" applyAlignment="1">
      <alignment horizontal="left"/>
    </xf>
    <xf numFmtId="0" fontId="10" fillId="0" borderId="0" xfId="1" applyFont="1"/>
    <xf numFmtId="1" fontId="10" fillId="0" borderId="19" xfId="1" applyNumberFormat="1" applyFont="1" applyBorder="1" applyAlignment="1">
      <alignment horizontal="center"/>
    </xf>
    <xf numFmtId="0" fontId="6" fillId="0" borderId="6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3" fontId="6" fillId="0" borderId="20" xfId="1" applyNumberFormat="1" applyFont="1" applyBorder="1" applyAlignment="1">
      <alignment horizontal="center"/>
    </xf>
    <xf numFmtId="3" fontId="6" fillId="3" borderId="21" xfId="1" applyNumberFormat="1" applyFont="1" applyFill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3" fontId="6" fillId="0" borderId="21" xfId="1" applyNumberFormat="1" applyFont="1" applyBorder="1" applyAlignment="1">
      <alignment horizontal="center"/>
    </xf>
    <xf numFmtId="3" fontId="6" fillId="0" borderId="16" xfId="1" applyNumberFormat="1" applyFont="1" applyBorder="1" applyAlignment="1">
      <alignment horizontal="center"/>
    </xf>
    <xf numFmtId="4" fontId="10" fillId="0" borderId="21" xfId="1" applyNumberFormat="1" applyFont="1" applyBorder="1" applyAlignment="1">
      <alignment horizontal="center"/>
    </xf>
    <xf numFmtId="3" fontId="10" fillId="0" borderId="13" xfId="1" applyNumberFormat="1" applyFont="1" applyBorder="1" applyAlignment="1">
      <alignment horizontal="center"/>
    </xf>
    <xf numFmtId="3" fontId="10" fillId="0" borderId="19" xfId="1" applyNumberFormat="1" applyFont="1" applyBorder="1" applyAlignment="1">
      <alignment horizontal="center"/>
    </xf>
    <xf numFmtId="0" fontId="10" fillId="0" borderId="22" xfId="1" applyFont="1" applyBorder="1" applyAlignment="1">
      <alignment horizontal="left"/>
    </xf>
    <xf numFmtId="0" fontId="10" fillId="0" borderId="16" xfId="1" applyFont="1" applyBorder="1" applyAlignment="1">
      <alignment horizontal="left"/>
    </xf>
    <xf numFmtId="3" fontId="10" fillId="0" borderId="20" xfId="1" applyNumberFormat="1" applyFont="1" applyBorder="1" applyAlignment="1">
      <alignment horizontal="center"/>
    </xf>
    <xf numFmtId="3" fontId="10" fillId="0" borderId="21" xfId="1" applyNumberFormat="1" applyFont="1" applyBorder="1" applyAlignment="1">
      <alignment horizontal="center"/>
    </xf>
    <xf numFmtId="1" fontId="10" fillId="0" borderId="20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8" xfId="1" applyFont="1" applyBorder="1" applyAlignment="1">
      <alignment horizontal="center"/>
    </xf>
    <xf numFmtId="3" fontId="10" fillId="3" borderId="21" xfId="1" applyNumberFormat="1" applyFont="1" applyFill="1" applyBorder="1" applyAlignment="1">
      <alignment horizontal="center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" fontId="10" fillId="2" borderId="11" xfId="1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3" fontId="10" fillId="2" borderId="3" xfId="1" applyNumberFormat="1" applyFont="1" applyFill="1" applyBorder="1" applyAlignment="1">
      <alignment horizontal="center"/>
    </xf>
    <xf numFmtId="0" fontId="10" fillId="4" borderId="24" xfId="1" applyFont="1" applyFill="1" applyBorder="1" applyAlignment="1">
      <alignment horizontal="right"/>
    </xf>
    <xf numFmtId="0" fontId="10" fillId="4" borderId="25" xfId="1" applyFont="1" applyFill="1" applyBorder="1" applyAlignment="1">
      <alignment horizontal="right"/>
    </xf>
    <xf numFmtId="3" fontId="10" fillId="4" borderId="26" xfId="1" applyNumberFormat="1" applyFont="1" applyFill="1" applyBorder="1" applyAlignment="1">
      <alignment horizontal="center"/>
    </xf>
    <xf numFmtId="3" fontId="10" fillId="4" borderId="27" xfId="1" applyNumberFormat="1" applyFont="1" applyFill="1" applyBorder="1" applyAlignment="1">
      <alignment horizontal="center"/>
    </xf>
    <xf numFmtId="1" fontId="10" fillId="4" borderId="24" xfId="1" applyNumberFormat="1" applyFont="1" applyFill="1" applyBorder="1" applyAlignment="1">
      <alignment horizontal="center"/>
    </xf>
    <xf numFmtId="1" fontId="10" fillId="4" borderId="28" xfId="1" applyNumberFormat="1" applyFont="1" applyFill="1" applyBorder="1" applyAlignment="1">
      <alignment horizontal="center"/>
    </xf>
    <xf numFmtId="3" fontId="10" fillId="4" borderId="25" xfId="1" applyNumberFormat="1" applyFont="1" applyFill="1" applyBorder="1" applyAlignment="1">
      <alignment horizontal="center"/>
    </xf>
    <xf numFmtId="3" fontId="10" fillId="4" borderId="24" xfId="1" applyNumberFormat="1" applyFont="1" applyFill="1" applyBorder="1" applyAlignment="1">
      <alignment horizontal="center"/>
    </xf>
    <xf numFmtId="0" fontId="10" fillId="4" borderId="29" xfId="1" applyFont="1" applyFill="1" applyBorder="1" applyAlignment="1">
      <alignment horizontal="center"/>
    </xf>
    <xf numFmtId="0" fontId="10" fillId="4" borderId="30" xfId="1" applyFont="1" applyFill="1" applyBorder="1" applyAlignment="1">
      <alignment horizontal="center"/>
    </xf>
    <xf numFmtId="3" fontId="10" fillId="4" borderId="31" xfId="1" applyNumberFormat="1" applyFont="1" applyFill="1" applyBorder="1" applyAlignment="1">
      <alignment horizontal="center"/>
    </xf>
    <xf numFmtId="3" fontId="10" fillId="4" borderId="32" xfId="1" applyNumberFormat="1" applyFont="1" applyFill="1" applyBorder="1" applyAlignment="1">
      <alignment horizontal="center"/>
    </xf>
    <xf numFmtId="1" fontId="10" fillId="4" borderId="29" xfId="1" applyNumberFormat="1" applyFont="1" applyFill="1" applyBorder="1" applyAlignment="1">
      <alignment horizontal="center"/>
    </xf>
    <xf numFmtId="1" fontId="10" fillId="4" borderId="19" xfId="1" applyNumberFormat="1" applyFont="1" applyFill="1" applyBorder="1" applyAlignment="1">
      <alignment horizontal="center"/>
    </xf>
    <xf numFmtId="3" fontId="10" fillId="4" borderId="30" xfId="1" applyNumberFormat="1" applyFont="1" applyFill="1" applyBorder="1" applyAlignment="1">
      <alignment horizontal="center"/>
    </xf>
    <xf numFmtId="3" fontId="10" fillId="4" borderId="29" xfId="1" applyNumberFormat="1" applyFont="1" applyFill="1" applyBorder="1" applyAlignment="1">
      <alignment horizontal="center"/>
    </xf>
    <xf numFmtId="0" fontId="10" fillId="4" borderId="29" xfId="1" applyFont="1" applyFill="1" applyBorder="1" applyAlignment="1">
      <alignment horizontal="center" wrapText="1"/>
    </xf>
    <xf numFmtId="0" fontId="10" fillId="4" borderId="30" xfId="1" applyFont="1" applyFill="1" applyBorder="1" applyAlignment="1">
      <alignment horizontal="center" wrapText="1"/>
    </xf>
    <xf numFmtId="0" fontId="11" fillId="4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3" fontId="0" fillId="0" borderId="0" xfId="0" applyNumberFormat="1"/>
    <xf numFmtId="0" fontId="12" fillId="0" borderId="33" xfId="1" applyFont="1" applyBorder="1" applyAlignment="1">
      <alignment horizontal="left" wrapText="1"/>
    </xf>
    <xf numFmtId="0" fontId="12" fillId="0" borderId="34" xfId="1" applyFont="1" applyBorder="1" applyAlignment="1">
      <alignment horizontal="left" wrapText="1"/>
    </xf>
    <xf numFmtId="3" fontId="10" fillId="0" borderId="35" xfId="1" applyNumberFormat="1" applyFont="1" applyBorder="1" applyAlignment="1">
      <alignment horizontal="center"/>
    </xf>
    <xf numFmtId="3" fontId="10" fillId="0" borderId="36" xfId="1" applyNumberFormat="1" applyFont="1" applyBorder="1" applyAlignment="1">
      <alignment horizontal="center"/>
    </xf>
    <xf numFmtId="1" fontId="10" fillId="0" borderId="33" xfId="1" applyNumberFormat="1" applyFont="1" applyBorder="1" applyAlignment="1">
      <alignment horizontal="center"/>
    </xf>
    <xf numFmtId="1" fontId="10" fillId="0" borderId="37" xfId="1" applyNumberFormat="1" applyFont="1" applyBorder="1" applyAlignment="1">
      <alignment horizontal="center"/>
    </xf>
    <xf numFmtId="3" fontId="10" fillId="0" borderId="34" xfId="1" applyNumberFormat="1" applyFont="1" applyBorder="1" applyAlignment="1">
      <alignment horizontal="center"/>
    </xf>
    <xf numFmtId="3" fontId="10" fillId="4" borderId="33" xfId="1" applyNumberFormat="1" applyFont="1" applyFill="1" applyBorder="1" applyAlignment="1">
      <alignment horizontal="center"/>
    </xf>
    <xf numFmtId="3" fontId="10" fillId="4" borderId="34" xfId="1" applyNumberFormat="1" applyFont="1" applyFill="1" applyBorder="1" applyAlignment="1">
      <alignment horizontal="center"/>
    </xf>
    <xf numFmtId="0" fontId="6" fillId="0" borderId="38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3" fontId="6" fillId="0" borderId="39" xfId="1" applyNumberFormat="1" applyFont="1" applyBorder="1" applyAlignment="1">
      <alignment horizontal="center"/>
    </xf>
    <xf numFmtId="3" fontId="6" fillId="0" borderId="40" xfId="1" applyNumberFormat="1" applyFont="1" applyBorder="1" applyAlignment="1">
      <alignment horizontal="center"/>
    </xf>
    <xf numFmtId="1" fontId="6" fillId="0" borderId="23" xfId="1" applyNumberFormat="1" applyFont="1" applyBorder="1" applyAlignment="1">
      <alignment horizontal="center"/>
    </xf>
    <xf numFmtId="1" fontId="6" fillId="0" borderId="15" xfId="1" applyNumberFormat="1" applyFont="1" applyBorder="1" applyAlignment="1">
      <alignment horizontal="center"/>
    </xf>
    <xf numFmtId="3" fontId="6" fillId="0" borderId="15" xfId="1" applyNumberFormat="1" applyFont="1" applyBorder="1" applyAlignment="1">
      <alignment horizontal="center"/>
    </xf>
    <xf numFmtId="0" fontId="3" fillId="5" borderId="9" xfId="1" applyFont="1" applyFill="1" applyBorder="1" applyAlignment="1">
      <alignment horizontal="left"/>
    </xf>
    <xf numFmtId="0" fontId="3" fillId="5" borderId="10" xfId="1" applyFont="1" applyFill="1" applyBorder="1" applyAlignment="1">
      <alignment horizontal="left"/>
    </xf>
    <xf numFmtId="3" fontId="3" fillId="5" borderId="9" xfId="1" applyNumberFormat="1" applyFont="1" applyFill="1" applyBorder="1" applyAlignment="1">
      <alignment horizontal="center"/>
    </xf>
    <xf numFmtId="3" fontId="10" fillId="3" borderId="19" xfId="1" applyNumberFormat="1" applyFont="1" applyFill="1" applyBorder="1" applyAlignment="1">
      <alignment horizontal="center"/>
    </xf>
    <xf numFmtId="0" fontId="13" fillId="0" borderId="0" xfId="1" applyFont="1"/>
    <xf numFmtId="0" fontId="14" fillId="0" borderId="0" xfId="0" applyFont="1"/>
    <xf numFmtId="0" fontId="10" fillId="3" borderId="19" xfId="1" applyFont="1" applyFill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6" fillId="0" borderId="4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5" xfId="1" applyFont="1" applyBorder="1" applyAlignment="1"/>
    <xf numFmtId="0" fontId="6" fillId="0" borderId="41" xfId="1" applyFont="1" applyBorder="1" applyAlignment="1"/>
    <xf numFmtId="0" fontId="6" fillId="0" borderId="38" xfId="1" applyFont="1" applyBorder="1" applyAlignment="1"/>
    <xf numFmtId="0" fontId="6" fillId="0" borderId="0" xfId="1" applyFont="1" applyBorder="1" applyAlignment="1"/>
    <xf numFmtId="0" fontId="6" fillId="0" borderId="42" xfId="1" applyFont="1" applyBorder="1" applyAlignment="1"/>
    <xf numFmtId="0" fontId="6" fillId="0" borderId="43" xfId="1" applyFont="1" applyBorder="1" applyAlignment="1"/>
    <xf numFmtId="0" fontId="6" fillId="0" borderId="44" xfId="1" applyFont="1" applyBorder="1" applyAlignment="1"/>
    <xf numFmtId="0" fontId="6" fillId="0" borderId="45" xfId="1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topLeftCell="A43" workbookViewId="0">
      <selection activeCell="A56" sqref="A56:I58"/>
    </sheetView>
  </sheetViews>
  <sheetFormatPr defaultRowHeight="14.4" x14ac:dyDescent="0.3"/>
  <cols>
    <col min="2" max="2" width="12.5546875" customWidth="1"/>
    <col min="3" max="3" width="15.109375" customWidth="1"/>
    <col min="4" max="4" width="13.44140625" customWidth="1"/>
    <col min="5" max="5" width="18.44140625" customWidth="1"/>
    <col min="6" max="6" width="18.5546875" customWidth="1"/>
    <col min="7" max="7" width="16.88671875" customWidth="1"/>
    <col min="8" max="8" width="13.88671875" customWidth="1"/>
    <col min="9" max="9" width="16.44140625" customWidth="1"/>
  </cols>
  <sheetData>
    <row r="1" spans="1:14" x14ac:dyDescent="0.3">
      <c r="A1" s="1"/>
      <c r="B1" s="1"/>
      <c r="C1" s="1"/>
      <c r="D1" s="1"/>
      <c r="E1" s="1"/>
      <c r="F1" s="2"/>
      <c r="G1" s="2"/>
      <c r="H1" s="2"/>
      <c r="I1" s="3" t="s">
        <v>0</v>
      </c>
      <c r="J1" s="1"/>
      <c r="K1" s="1"/>
      <c r="L1" s="1"/>
      <c r="M1" s="1"/>
      <c r="N1" s="1"/>
    </row>
    <row r="2" spans="1:14" x14ac:dyDescent="0.3">
      <c r="A2" s="1"/>
      <c r="B2" s="1"/>
      <c r="C2" s="1"/>
      <c r="D2" s="1"/>
      <c r="E2" s="1"/>
      <c r="F2" s="2"/>
      <c r="G2" s="2"/>
      <c r="H2" s="2"/>
      <c r="I2" s="3" t="s">
        <v>1</v>
      </c>
      <c r="J2" s="1"/>
      <c r="K2" s="1"/>
      <c r="L2" s="1"/>
      <c r="M2" s="1"/>
      <c r="N2" s="1"/>
    </row>
    <row r="3" spans="1:14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  <c r="N3" s="1"/>
    </row>
    <row r="4" spans="1:14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1"/>
      <c r="K4" s="1"/>
      <c r="L4" s="1"/>
      <c r="M4" s="1"/>
      <c r="N4" s="1"/>
    </row>
    <row r="5" spans="1:14" ht="15" thickBot="1" x14ac:dyDescent="0.35">
      <c r="A5" s="4" t="s">
        <v>4</v>
      </c>
      <c r="B5" s="4"/>
      <c r="C5" s="4"/>
      <c r="D5" s="4"/>
      <c r="E5" s="4"/>
      <c r="F5" s="4"/>
      <c r="G5" s="4"/>
      <c r="H5" s="4"/>
      <c r="I5" s="4"/>
      <c r="J5" s="1"/>
      <c r="K5" s="1"/>
      <c r="L5" s="1"/>
      <c r="M5" s="1"/>
      <c r="N5" s="1"/>
    </row>
    <row r="6" spans="1:14" ht="58.2" thickBot="1" x14ac:dyDescent="0.35">
      <c r="A6" s="5" t="s">
        <v>5</v>
      </c>
      <c r="B6" s="6"/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  <c r="J6" s="1"/>
      <c r="K6" s="9"/>
      <c r="L6" s="9"/>
      <c r="M6" s="1"/>
      <c r="N6" s="1"/>
    </row>
    <row r="7" spans="1:14" x14ac:dyDescent="0.3">
      <c r="A7" s="10">
        <v>1</v>
      </c>
      <c r="B7" s="11"/>
      <c r="C7" s="12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4">
        <v>8</v>
      </c>
      <c r="J7" s="15"/>
      <c r="K7" s="16"/>
      <c r="L7" s="17"/>
      <c r="M7" s="1"/>
      <c r="N7" s="1"/>
    </row>
    <row r="8" spans="1:14" ht="15" thickBot="1" x14ac:dyDescent="0.35">
      <c r="A8" s="18" t="s">
        <v>13</v>
      </c>
      <c r="B8" s="19"/>
      <c r="C8" s="19"/>
      <c r="D8" s="19"/>
      <c r="E8" s="19"/>
      <c r="F8" s="19"/>
      <c r="G8" s="19"/>
      <c r="H8" s="19"/>
      <c r="I8" s="20"/>
      <c r="J8" s="15"/>
      <c r="K8" s="16"/>
      <c r="L8" s="17"/>
      <c r="M8" s="1"/>
      <c r="N8" s="1"/>
    </row>
    <row r="9" spans="1:14" ht="15" thickBot="1" x14ac:dyDescent="0.35">
      <c r="A9" s="21" t="s">
        <v>14</v>
      </c>
      <c r="B9" s="22"/>
      <c r="C9" s="23">
        <v>1243.8099999999395</v>
      </c>
      <c r="D9" s="23">
        <v>61482.199999999946</v>
      </c>
      <c r="E9" s="23">
        <f>SUM(E10:E12)</f>
        <v>450686.08</v>
      </c>
      <c r="F9" s="23">
        <v>450686.08</v>
      </c>
      <c r="G9" s="23">
        <f>G10+G11+G12</f>
        <v>441973.35</v>
      </c>
      <c r="H9" s="23">
        <f>C9+E9-F9</f>
        <v>1243.8099999999395</v>
      </c>
      <c r="I9" s="24">
        <f>I10+I11+I12</f>
        <v>70194.929999999935</v>
      </c>
      <c r="J9" s="25"/>
      <c r="K9" s="26"/>
      <c r="L9" s="26"/>
      <c r="M9" s="26"/>
      <c r="N9" s="26"/>
    </row>
    <row r="10" spans="1:14" x14ac:dyDescent="0.3">
      <c r="A10" s="27" t="s">
        <v>15</v>
      </c>
      <c r="B10" s="28"/>
      <c r="C10" s="29"/>
      <c r="D10" s="30">
        <v>49649.689999999944</v>
      </c>
      <c r="E10" s="31">
        <v>419202.94</v>
      </c>
      <c r="F10" s="32"/>
      <c r="G10" s="29">
        <v>412214.7</v>
      </c>
      <c r="H10" s="29"/>
      <c r="I10" s="30">
        <f>D10+E10-G10</f>
        <v>56637.929999999935</v>
      </c>
      <c r="J10" s="25"/>
      <c r="K10" s="26"/>
      <c r="L10" s="26"/>
      <c r="M10" s="26"/>
      <c r="N10" s="26"/>
    </row>
    <row r="11" spans="1:14" x14ac:dyDescent="0.3">
      <c r="A11" s="27" t="s">
        <v>16</v>
      </c>
      <c r="B11" s="28"/>
      <c r="C11" s="29"/>
      <c r="D11" s="30">
        <v>6872.9299999999985</v>
      </c>
      <c r="E11" s="31">
        <v>15741.57</v>
      </c>
      <c r="F11" s="32"/>
      <c r="G11" s="29">
        <v>16872.18</v>
      </c>
      <c r="H11" s="29"/>
      <c r="I11" s="30">
        <f>D11+E11-G11</f>
        <v>5742.32</v>
      </c>
      <c r="J11" s="25"/>
      <c r="K11" s="26"/>
      <c r="L11" s="26"/>
      <c r="M11" s="26"/>
      <c r="N11" s="26"/>
    </row>
    <row r="12" spans="1:14" x14ac:dyDescent="0.3">
      <c r="A12" s="27" t="s">
        <v>17</v>
      </c>
      <c r="B12" s="28"/>
      <c r="C12" s="29"/>
      <c r="D12" s="30">
        <v>4959.5800000000017</v>
      </c>
      <c r="E12" s="31">
        <v>15741.57</v>
      </c>
      <c r="F12" s="32"/>
      <c r="G12" s="29">
        <v>12886.47</v>
      </c>
      <c r="H12" s="29"/>
      <c r="I12" s="30">
        <f>D12+E12-G12</f>
        <v>7814.6800000000021</v>
      </c>
      <c r="J12" s="25"/>
      <c r="K12" s="26"/>
      <c r="L12" s="26"/>
      <c r="M12" s="26"/>
      <c r="N12" s="26"/>
    </row>
    <row r="13" spans="1:14" ht="15" thickBot="1" x14ac:dyDescent="0.35">
      <c r="A13" s="33"/>
      <c r="B13" s="34"/>
      <c r="C13" s="35"/>
      <c r="D13" s="36"/>
      <c r="E13" s="37"/>
      <c r="F13" s="37"/>
      <c r="G13" s="35"/>
      <c r="H13" s="35"/>
      <c r="I13" s="38"/>
      <c r="J13" s="25"/>
      <c r="K13" s="26"/>
      <c r="L13" s="26"/>
      <c r="M13" s="26"/>
      <c r="N13" s="26"/>
    </row>
    <row r="14" spans="1:14" ht="15" thickBot="1" x14ac:dyDescent="0.35">
      <c r="A14" s="39" t="s">
        <v>18</v>
      </c>
      <c r="B14" s="40"/>
      <c r="C14" s="23">
        <v>-94438.419999999925</v>
      </c>
      <c r="D14" s="23">
        <v>50523.750000000029</v>
      </c>
      <c r="E14" s="23">
        <f>SUM(E15:E17)</f>
        <v>406413.72</v>
      </c>
      <c r="F14" s="23">
        <v>79394</v>
      </c>
      <c r="G14" s="23">
        <f>G15+G16+G17</f>
        <v>390516.04</v>
      </c>
      <c r="H14" s="23">
        <f>C14+E14-F14</f>
        <v>232581.30000000005</v>
      </c>
      <c r="I14" s="24">
        <f>I15+I16+I17</f>
        <v>66421.430000000037</v>
      </c>
      <c r="J14" s="25"/>
      <c r="K14" s="41"/>
      <c r="L14" s="41"/>
      <c r="M14" s="41"/>
      <c r="N14" s="41"/>
    </row>
    <row r="15" spans="1:14" x14ac:dyDescent="0.3">
      <c r="A15" s="27" t="s">
        <v>15</v>
      </c>
      <c r="B15" s="28"/>
      <c r="C15" s="29"/>
      <c r="D15" s="30">
        <v>41663.910000000033</v>
      </c>
      <c r="E15" s="31">
        <v>379419.48</v>
      </c>
      <c r="F15" s="31"/>
      <c r="G15" s="29">
        <v>365549.98</v>
      </c>
      <c r="H15" s="29"/>
      <c r="I15" s="30">
        <f t="shared" ref="I15:I17" si="0">D15+E15-G15</f>
        <v>55533.410000000033</v>
      </c>
      <c r="J15" s="25"/>
      <c r="K15" s="41"/>
      <c r="L15" s="41"/>
      <c r="M15" s="41"/>
      <c r="N15" s="41"/>
    </row>
    <row r="16" spans="1:14" x14ac:dyDescent="0.3">
      <c r="A16" s="27" t="s">
        <v>16</v>
      </c>
      <c r="B16" s="28"/>
      <c r="C16" s="29"/>
      <c r="D16" s="30">
        <v>4877.0400000000009</v>
      </c>
      <c r="E16" s="42">
        <v>13497.12</v>
      </c>
      <c r="F16" s="42"/>
      <c r="G16" s="29">
        <v>14492.82</v>
      </c>
      <c r="H16" s="29"/>
      <c r="I16" s="30">
        <f t="shared" si="0"/>
        <v>3881.3400000000038</v>
      </c>
      <c r="J16" s="25"/>
      <c r="K16" s="41"/>
      <c r="L16" s="41"/>
      <c r="M16" s="41"/>
      <c r="N16" s="41"/>
    </row>
    <row r="17" spans="1:14" x14ac:dyDescent="0.3">
      <c r="A17" s="27" t="s">
        <v>17</v>
      </c>
      <c r="B17" s="28"/>
      <c r="C17" s="29"/>
      <c r="D17" s="30">
        <v>3982.7999999999993</v>
      </c>
      <c r="E17" s="42">
        <v>13497.12</v>
      </c>
      <c r="F17" s="42"/>
      <c r="G17" s="29">
        <v>10473.24</v>
      </c>
      <c r="H17" s="29"/>
      <c r="I17" s="30">
        <f t="shared" si="0"/>
        <v>7006.6799999999985</v>
      </c>
      <c r="J17" s="25"/>
      <c r="K17" s="41"/>
      <c r="L17" s="41"/>
      <c r="M17" s="41"/>
      <c r="N17" s="41"/>
    </row>
    <row r="18" spans="1:14" ht="15" thickBot="1" x14ac:dyDescent="0.35">
      <c r="A18" s="43"/>
      <c r="B18" s="44"/>
      <c r="C18" s="45"/>
      <c r="D18" s="46"/>
      <c r="E18" s="47"/>
      <c r="F18" s="47"/>
      <c r="G18" s="45"/>
      <c r="H18" s="45"/>
      <c r="I18" s="48"/>
      <c r="J18" s="1"/>
      <c r="K18" s="1"/>
      <c r="L18" s="1"/>
      <c r="M18" s="1"/>
      <c r="N18" s="1"/>
    </row>
    <row r="19" spans="1:14" ht="15" thickBot="1" x14ac:dyDescent="0.35">
      <c r="A19" s="21" t="s">
        <v>19</v>
      </c>
      <c r="B19" s="22"/>
      <c r="C19" s="23">
        <v>0</v>
      </c>
      <c r="D19" s="23">
        <v>12715.070000000029</v>
      </c>
      <c r="E19" s="23">
        <f>SUM(E20:E22)</f>
        <v>93168.34</v>
      </c>
      <c r="F19" s="23">
        <v>93168.34</v>
      </c>
      <c r="G19" s="23">
        <f>G20+G21+G22</f>
        <v>92033.34</v>
      </c>
      <c r="H19" s="23">
        <f>C19+E19-F19</f>
        <v>0</v>
      </c>
      <c r="I19" s="24">
        <f>I20+I21+I22</f>
        <v>13850.070000000023</v>
      </c>
      <c r="J19" s="1"/>
      <c r="K19" s="1"/>
      <c r="L19" s="1"/>
      <c r="M19" s="1"/>
      <c r="N19" s="1"/>
    </row>
    <row r="20" spans="1:14" x14ac:dyDescent="0.3">
      <c r="A20" s="27" t="s">
        <v>15</v>
      </c>
      <c r="B20" s="28"/>
      <c r="C20" s="29"/>
      <c r="D20" s="30">
        <v>10306.670000000027</v>
      </c>
      <c r="E20" s="31">
        <v>86980.06</v>
      </c>
      <c r="F20" s="31"/>
      <c r="G20" s="29">
        <v>86190.720000000001</v>
      </c>
      <c r="H20" s="29"/>
      <c r="I20" s="30">
        <f t="shared" ref="I20:I22" si="1">D20+E20-G20</f>
        <v>11096.010000000024</v>
      </c>
      <c r="J20" s="1"/>
      <c r="K20" s="1"/>
      <c r="L20" s="1"/>
      <c r="M20" s="1"/>
      <c r="N20" s="1"/>
    </row>
    <row r="21" spans="1:14" x14ac:dyDescent="0.3">
      <c r="A21" s="27" t="s">
        <v>16</v>
      </c>
      <c r="B21" s="28"/>
      <c r="C21" s="29"/>
      <c r="D21" s="30">
        <v>1427.1999999999998</v>
      </c>
      <c r="E21" s="42">
        <v>3094.14</v>
      </c>
      <c r="F21" s="42"/>
      <c r="G21" s="29">
        <v>3339.44</v>
      </c>
      <c r="H21" s="29"/>
      <c r="I21" s="30">
        <f t="shared" si="1"/>
        <v>1181.9000000000001</v>
      </c>
      <c r="J21" s="1"/>
      <c r="K21" s="1"/>
      <c r="L21" s="1"/>
      <c r="M21" s="1"/>
      <c r="N21" s="1"/>
    </row>
    <row r="22" spans="1:14" x14ac:dyDescent="0.3">
      <c r="A22" s="27" t="s">
        <v>17</v>
      </c>
      <c r="B22" s="28"/>
      <c r="C22" s="29"/>
      <c r="D22" s="30">
        <v>981.19999999999982</v>
      </c>
      <c r="E22" s="42">
        <v>3094.14</v>
      </c>
      <c r="F22" s="42"/>
      <c r="G22" s="29">
        <v>2503.1799999999998</v>
      </c>
      <c r="H22" s="29"/>
      <c r="I22" s="30">
        <f t="shared" si="1"/>
        <v>1572.1599999999999</v>
      </c>
      <c r="J22" s="1"/>
      <c r="K22" s="1"/>
      <c r="L22" s="1"/>
      <c r="M22" s="1"/>
      <c r="N22" s="1"/>
    </row>
    <row r="23" spans="1:14" ht="15" thickBot="1" x14ac:dyDescent="0.35">
      <c r="A23" s="43"/>
      <c r="B23" s="44"/>
      <c r="C23" s="45"/>
      <c r="D23" s="49"/>
      <c r="E23" s="47"/>
      <c r="F23" s="47"/>
      <c r="G23" s="45"/>
      <c r="H23" s="35"/>
      <c r="I23" s="50"/>
      <c r="J23" s="1"/>
      <c r="K23" s="1"/>
      <c r="L23" s="1"/>
      <c r="M23" s="1"/>
      <c r="N23" s="1"/>
    </row>
    <row r="24" spans="1:14" ht="15" thickBot="1" x14ac:dyDescent="0.35">
      <c r="A24" s="21" t="s">
        <v>20</v>
      </c>
      <c r="B24" s="22"/>
      <c r="C24" s="23">
        <v>0</v>
      </c>
      <c r="D24" s="23">
        <v>1016.6100000000007</v>
      </c>
      <c r="E24" s="23">
        <f>SUM(E25:E27)</f>
        <v>3122.55</v>
      </c>
      <c r="F24" s="23">
        <v>3122.55</v>
      </c>
      <c r="G24" s="23">
        <f t="shared" ref="G24" si="2">G25+G26</f>
        <v>3844.4900000000002</v>
      </c>
      <c r="H24" s="23">
        <f>C24+E24-F24</f>
        <v>0</v>
      </c>
      <c r="I24" s="24">
        <f>I25+I26+I27</f>
        <v>153.04000000000048</v>
      </c>
    </row>
    <row r="25" spans="1:14" x14ac:dyDescent="0.3">
      <c r="A25" s="27" t="s">
        <v>15</v>
      </c>
      <c r="B25" s="28"/>
      <c r="C25" s="29"/>
      <c r="D25" s="51">
        <v>889.4800000000007</v>
      </c>
      <c r="E25" s="31">
        <v>2915.13</v>
      </c>
      <c r="F25" s="31"/>
      <c r="G25" s="29">
        <v>3717.36</v>
      </c>
      <c r="H25" s="29"/>
      <c r="I25" s="30">
        <f t="shared" ref="I25:I27" si="3">D25+E25-G25</f>
        <v>87.250000000000455</v>
      </c>
    </row>
    <row r="26" spans="1:14" x14ac:dyDescent="0.3">
      <c r="A26" s="27" t="s">
        <v>16</v>
      </c>
      <c r="B26" s="28"/>
      <c r="C26" s="52"/>
      <c r="D26" s="51">
        <v>59.100000000000009</v>
      </c>
      <c r="E26" s="42">
        <v>103.71</v>
      </c>
      <c r="F26" s="42"/>
      <c r="G26" s="29">
        <v>127.13</v>
      </c>
      <c r="H26" s="29"/>
      <c r="I26" s="30">
        <f t="shared" si="3"/>
        <v>35.680000000000007</v>
      </c>
    </row>
    <row r="27" spans="1:14" x14ac:dyDescent="0.3">
      <c r="A27" s="27" t="s">
        <v>17</v>
      </c>
      <c r="B27" s="28"/>
      <c r="C27" s="52"/>
      <c r="D27" s="51">
        <v>68.03</v>
      </c>
      <c r="E27" s="42">
        <v>103.71</v>
      </c>
      <c r="F27" s="42"/>
      <c r="G27" s="29">
        <v>141.63</v>
      </c>
      <c r="H27" s="29"/>
      <c r="I27" s="30">
        <f t="shared" si="3"/>
        <v>30.110000000000014</v>
      </c>
    </row>
    <row r="28" spans="1:14" ht="15" thickBot="1" x14ac:dyDescent="0.35">
      <c r="A28" s="53"/>
      <c r="B28" s="54"/>
      <c r="C28" s="55"/>
      <c r="D28" s="56"/>
      <c r="E28" s="57"/>
      <c r="F28" s="57"/>
      <c r="G28" s="35"/>
      <c r="H28" s="35"/>
      <c r="I28" s="56"/>
    </row>
    <row r="29" spans="1:14" ht="15" thickBot="1" x14ac:dyDescent="0.35">
      <c r="A29" s="21" t="s">
        <v>21</v>
      </c>
      <c r="B29" s="22"/>
      <c r="C29" s="23">
        <v>-10</v>
      </c>
      <c r="D29" s="23">
        <v>1349.1499999999996</v>
      </c>
      <c r="E29" s="23">
        <f>SUM(E30:E32)</f>
        <v>4163.46</v>
      </c>
      <c r="F29" s="23">
        <v>4163.46</v>
      </c>
      <c r="G29" s="23">
        <f t="shared" ref="G29" si="4">G30+G31</f>
        <v>5128.25</v>
      </c>
      <c r="H29" s="23">
        <f>C29+E29-F29</f>
        <v>-10</v>
      </c>
      <c r="I29" s="24">
        <f>I30+I31+I32</f>
        <v>195.9</v>
      </c>
    </row>
    <row r="30" spans="1:14" x14ac:dyDescent="0.3">
      <c r="A30" s="27" t="s">
        <v>15</v>
      </c>
      <c r="B30" s="28"/>
      <c r="C30" s="29"/>
      <c r="D30" s="51">
        <v>1188.5699999999997</v>
      </c>
      <c r="E30" s="31">
        <v>3886.88</v>
      </c>
      <c r="F30" s="31"/>
      <c r="G30" s="29">
        <v>4958.74</v>
      </c>
      <c r="H30" s="29"/>
      <c r="I30" s="30">
        <f t="shared" ref="I30:I32" si="5">D30+E30-G30</f>
        <v>116.71000000000004</v>
      </c>
    </row>
    <row r="31" spans="1:14" x14ac:dyDescent="0.3">
      <c r="A31" s="27" t="s">
        <v>16</v>
      </c>
      <c r="B31" s="28"/>
      <c r="C31" s="52"/>
      <c r="D31" s="51">
        <v>70.259999999999991</v>
      </c>
      <c r="E31" s="42">
        <v>138.29</v>
      </c>
      <c r="F31" s="42"/>
      <c r="G31" s="29">
        <v>169.51</v>
      </c>
      <c r="H31" s="29"/>
      <c r="I31" s="30">
        <f t="shared" si="5"/>
        <v>39.039999999999992</v>
      </c>
    </row>
    <row r="32" spans="1:14" x14ac:dyDescent="0.3">
      <c r="A32" s="27" t="s">
        <v>17</v>
      </c>
      <c r="B32" s="28"/>
      <c r="C32" s="52"/>
      <c r="D32" s="51">
        <v>90.32</v>
      </c>
      <c r="E32" s="42">
        <v>138.29</v>
      </c>
      <c r="F32" s="42"/>
      <c r="G32" s="29">
        <v>188.46</v>
      </c>
      <c r="H32" s="29"/>
      <c r="I32" s="30">
        <f t="shared" si="5"/>
        <v>40.149999999999977</v>
      </c>
    </row>
    <row r="33" spans="1:11" ht="15" thickBot="1" x14ac:dyDescent="0.35">
      <c r="A33" s="53"/>
      <c r="B33" s="54"/>
      <c r="C33" s="55"/>
      <c r="D33" s="56"/>
      <c r="E33" s="57"/>
      <c r="F33" s="57"/>
      <c r="G33" s="35"/>
      <c r="H33" s="35"/>
      <c r="I33" s="56"/>
    </row>
    <row r="34" spans="1:11" ht="15" thickBot="1" x14ac:dyDescent="0.35">
      <c r="A34" s="21" t="s">
        <v>22</v>
      </c>
      <c r="B34" s="22"/>
      <c r="C34" s="23">
        <v>0</v>
      </c>
      <c r="D34" s="23">
        <v>3618.329999999999</v>
      </c>
      <c r="E34" s="23">
        <f>E35+E36+E37</f>
        <v>12120.2</v>
      </c>
      <c r="F34" s="23">
        <v>12120.2</v>
      </c>
      <c r="G34" s="23">
        <f>G35+G36+G37</f>
        <v>15374.34</v>
      </c>
      <c r="H34" s="23">
        <f>C34+E34-F34</f>
        <v>0</v>
      </c>
      <c r="I34" s="24">
        <f>I35+I36+I37</f>
        <v>364.18999999999863</v>
      </c>
    </row>
    <row r="35" spans="1:11" x14ac:dyDescent="0.3">
      <c r="A35" s="27" t="s">
        <v>15</v>
      </c>
      <c r="B35" s="28"/>
      <c r="C35" s="29"/>
      <c r="D35" s="51">
        <v>3021.7999999999993</v>
      </c>
      <c r="E35" s="31">
        <v>11315.16</v>
      </c>
      <c r="F35" s="31"/>
      <c r="G35" s="29">
        <v>14230.35</v>
      </c>
      <c r="H35" s="29"/>
      <c r="I35" s="30">
        <f t="shared" ref="I35:I37" si="6">D35+E35-G35</f>
        <v>106.60999999999876</v>
      </c>
    </row>
    <row r="36" spans="1:11" x14ac:dyDescent="0.3">
      <c r="A36" s="27" t="s">
        <v>16</v>
      </c>
      <c r="B36" s="28"/>
      <c r="C36" s="52"/>
      <c r="D36" s="51">
        <v>353.46</v>
      </c>
      <c r="E36" s="42">
        <v>402.52</v>
      </c>
      <c r="F36" s="42"/>
      <c r="G36" s="29">
        <v>498.41</v>
      </c>
      <c r="H36" s="29"/>
      <c r="I36" s="30">
        <f>D36+E36-G36</f>
        <v>257.57</v>
      </c>
    </row>
    <row r="37" spans="1:11" x14ac:dyDescent="0.3">
      <c r="A37" s="27" t="s">
        <v>17</v>
      </c>
      <c r="B37" s="28"/>
      <c r="C37" s="52"/>
      <c r="D37" s="51">
        <v>243.06999999999994</v>
      </c>
      <c r="E37" s="42">
        <v>402.52</v>
      </c>
      <c r="F37" s="42"/>
      <c r="G37" s="29">
        <v>645.58000000000004</v>
      </c>
      <c r="H37" s="29"/>
      <c r="I37" s="30">
        <f t="shared" si="6"/>
        <v>9.9999999998772182E-3</v>
      </c>
    </row>
    <row r="38" spans="1:11" ht="15" thickBot="1" x14ac:dyDescent="0.35">
      <c r="A38" s="58"/>
      <c r="B38" s="59"/>
      <c r="C38" s="55"/>
      <c r="D38" s="56"/>
      <c r="E38" s="57"/>
      <c r="F38" s="57"/>
      <c r="G38" s="35"/>
      <c r="H38" s="35"/>
      <c r="I38" s="60"/>
    </row>
    <row r="39" spans="1:11" ht="30" customHeight="1" thickBot="1" x14ac:dyDescent="0.35">
      <c r="A39" s="61" t="s">
        <v>23</v>
      </c>
      <c r="B39" s="62"/>
      <c r="C39" s="23">
        <v>2344064.59</v>
      </c>
      <c r="D39" s="24">
        <v>76355.7</v>
      </c>
      <c r="E39" s="63">
        <f>E40+E48</f>
        <v>468529.08000000007</v>
      </c>
      <c r="F39" s="63">
        <f>SUM(F40:F49)</f>
        <v>251068</v>
      </c>
      <c r="G39" s="23">
        <f>SUM(G40+G48)</f>
        <v>424881.15</v>
      </c>
      <c r="H39" s="23">
        <f>C39+E39-F39</f>
        <v>2561525.67</v>
      </c>
      <c r="I39" s="24">
        <f>D39+E39-G39</f>
        <v>120003.63</v>
      </c>
    </row>
    <row r="40" spans="1:11" ht="15" thickBot="1" x14ac:dyDescent="0.35">
      <c r="A40" s="64" t="s">
        <v>24</v>
      </c>
      <c r="B40" s="65"/>
      <c r="C40" s="35"/>
      <c r="D40" s="56">
        <v>76355.7</v>
      </c>
      <c r="E40" s="37">
        <f>SUM(E41:E47)</f>
        <v>445379.53000000009</v>
      </c>
      <c r="F40" s="37">
        <f>174978+74990</f>
        <v>249968</v>
      </c>
      <c r="G40" s="35">
        <f>SUM(G41:G47)</f>
        <v>401731.60000000003</v>
      </c>
      <c r="H40" s="35"/>
      <c r="I40" s="66">
        <f t="shared" ref="I40:I48" si="7">D40+E40-G40</f>
        <v>120003.63000000006</v>
      </c>
    </row>
    <row r="41" spans="1:11" x14ac:dyDescent="0.3">
      <c r="A41" s="67" t="s">
        <v>15</v>
      </c>
      <c r="B41" s="68"/>
      <c r="C41" s="69"/>
      <c r="D41" s="70">
        <v>76355.7</v>
      </c>
      <c r="E41" s="71">
        <v>402129.28</v>
      </c>
      <c r="F41" s="72"/>
      <c r="G41" s="73">
        <v>371755.15</v>
      </c>
      <c r="H41" s="74"/>
      <c r="I41" s="73">
        <f t="shared" si="7"/>
        <v>106729.83000000002</v>
      </c>
    </row>
    <row r="42" spans="1:11" x14ac:dyDescent="0.3">
      <c r="A42" s="75" t="s">
        <v>16</v>
      </c>
      <c r="B42" s="76"/>
      <c r="C42" s="77"/>
      <c r="D42" s="78"/>
      <c r="E42" s="79">
        <v>16122.9</v>
      </c>
      <c r="F42" s="80"/>
      <c r="G42" s="81">
        <v>13736.8</v>
      </c>
      <c r="H42" s="82"/>
      <c r="I42" s="81">
        <f t="shared" si="7"/>
        <v>2386.1000000000004</v>
      </c>
    </row>
    <row r="43" spans="1:11" x14ac:dyDescent="0.3">
      <c r="A43" s="75" t="s">
        <v>17</v>
      </c>
      <c r="B43" s="76"/>
      <c r="C43" s="77"/>
      <c r="D43" s="78"/>
      <c r="E43" s="79">
        <v>16122.9</v>
      </c>
      <c r="F43" s="80"/>
      <c r="G43" s="81">
        <v>6243.2</v>
      </c>
      <c r="H43" s="82"/>
      <c r="I43" s="81">
        <f t="shared" si="7"/>
        <v>9879.7000000000007</v>
      </c>
    </row>
    <row r="44" spans="1:11" x14ac:dyDescent="0.3">
      <c r="A44" s="83" t="s">
        <v>25</v>
      </c>
      <c r="B44" s="84"/>
      <c r="C44" s="77"/>
      <c r="D44" s="78"/>
      <c r="E44" s="82"/>
      <c r="F44" s="80"/>
      <c r="G44" s="81"/>
      <c r="H44" s="82"/>
      <c r="I44" s="81">
        <f t="shared" si="7"/>
        <v>0</v>
      </c>
    </row>
    <row r="45" spans="1:11" x14ac:dyDescent="0.3">
      <c r="A45" s="85" t="s">
        <v>26</v>
      </c>
      <c r="B45" s="86"/>
      <c r="C45" s="77"/>
      <c r="D45" s="78"/>
      <c r="E45" s="82">
        <f>498.4*12</f>
        <v>5980.7999999999993</v>
      </c>
      <c r="F45" s="80"/>
      <c r="G45" s="81">
        <f>498.4*12</f>
        <v>5980.7999999999993</v>
      </c>
      <c r="H45" s="82"/>
      <c r="I45" s="81">
        <f t="shared" si="7"/>
        <v>0</v>
      </c>
    </row>
    <row r="46" spans="1:11" x14ac:dyDescent="0.3">
      <c r="A46" s="85" t="s">
        <v>27</v>
      </c>
      <c r="B46" s="86"/>
      <c r="C46" s="77"/>
      <c r="D46" s="78"/>
      <c r="E46" s="82">
        <f>582.4+336*5</f>
        <v>2262.4</v>
      </c>
      <c r="F46" s="80"/>
      <c r="G46" s="81">
        <f>336*2+582.4</f>
        <v>1254.4000000000001</v>
      </c>
      <c r="H46" s="82"/>
      <c r="I46" s="81">
        <f t="shared" si="7"/>
        <v>1008</v>
      </c>
    </row>
    <row r="47" spans="1:11" x14ac:dyDescent="0.3">
      <c r="A47" s="85" t="s">
        <v>28</v>
      </c>
      <c r="B47" s="86"/>
      <c r="C47" s="77"/>
      <c r="D47" s="78"/>
      <c r="E47" s="82">
        <v>2761.25</v>
      </c>
      <c r="F47" s="80"/>
      <c r="G47" s="81">
        <v>2761.25</v>
      </c>
      <c r="H47" s="82"/>
      <c r="I47" s="81">
        <f t="shared" si="7"/>
        <v>0</v>
      </c>
      <c r="K47" s="87"/>
    </row>
    <row r="48" spans="1:11" ht="25.5" customHeight="1" thickBot="1" x14ac:dyDescent="0.35">
      <c r="A48" s="88" t="s">
        <v>29</v>
      </c>
      <c r="B48" s="89"/>
      <c r="C48" s="90"/>
      <c r="D48" s="91"/>
      <c r="E48" s="92">
        <v>23149.55</v>
      </c>
      <c r="F48" s="93">
        <f>550+550</f>
        <v>1100</v>
      </c>
      <c r="G48" s="94">
        <v>23149.55</v>
      </c>
      <c r="H48" s="95"/>
      <c r="I48" s="96">
        <f t="shared" si="7"/>
        <v>0</v>
      </c>
      <c r="J48" s="87"/>
    </row>
    <row r="49" spans="1:14" ht="15" thickBot="1" x14ac:dyDescent="0.35">
      <c r="A49" s="97"/>
      <c r="B49" s="98"/>
      <c r="C49" s="99"/>
      <c r="D49" s="100"/>
      <c r="E49" s="101"/>
      <c r="F49" s="102"/>
      <c r="G49" s="103"/>
      <c r="H49" s="103"/>
      <c r="I49" s="48"/>
      <c r="J49" s="1"/>
      <c r="K49" s="1"/>
      <c r="L49" s="1"/>
      <c r="M49" s="1"/>
      <c r="N49" s="1"/>
    </row>
    <row r="50" spans="1:14" ht="15" thickBot="1" x14ac:dyDescent="0.35">
      <c r="A50" s="104" t="s">
        <v>30</v>
      </c>
      <c r="B50" s="105"/>
      <c r="C50" s="106">
        <f>C34+C29+C24+C19+C14+C9</f>
        <v>-93204.609999999986</v>
      </c>
      <c r="D50" s="106">
        <f>D34+D29+D24+D19+D14+D9+D39</f>
        <v>207060.81</v>
      </c>
      <c r="E50" s="106">
        <f>E34+E29+E24+E19+E14+E9+E39</f>
        <v>1438203.4300000002</v>
      </c>
      <c r="F50" s="106">
        <f>F34+F29+F24+F19+F14+F9+F39</f>
        <v>893722.63</v>
      </c>
      <c r="G50" s="106">
        <f>G34+G29+G24+G19+G14+G9+G39</f>
        <v>1373750.96</v>
      </c>
      <c r="H50" s="106">
        <f>H9+H14+H19+H24+H29+H34+H39</f>
        <v>2795340.78</v>
      </c>
      <c r="I50" s="106">
        <f>I34+I29+I24+I19+I14+I9+I39</f>
        <v>271183.19</v>
      </c>
      <c r="J50" s="1"/>
      <c r="M50" s="87"/>
    </row>
    <row r="51" spans="1:14" x14ac:dyDescent="0.3">
      <c r="A51" s="27" t="s">
        <v>15</v>
      </c>
      <c r="B51" s="28"/>
      <c r="C51" s="107"/>
      <c r="D51" s="107">
        <f>D10+D15+D20+D25+D30+D35+D41+D44+D45+D47+D48</f>
        <v>183075.82</v>
      </c>
      <c r="E51" s="107">
        <f>E10+E15+E20+E25+E30+E35+E41+E44+E45+E47</f>
        <v>1314590.9800000002</v>
      </c>
      <c r="F51" s="107"/>
      <c r="G51" s="107">
        <f>G10+G15+G20+G25+G30+G35+G41+G44+G45+G47+G48</f>
        <v>1290508.6000000001</v>
      </c>
      <c r="H51" s="29"/>
      <c r="I51" s="107">
        <f>I10+I15+I20+I25+I30+I35+I41+I44+I45+I47+I48</f>
        <v>230307.75</v>
      </c>
      <c r="J51" s="108"/>
      <c r="K51" s="109"/>
      <c r="L51" s="109"/>
      <c r="M51" s="109"/>
      <c r="N51" s="109"/>
    </row>
    <row r="52" spans="1:14" x14ac:dyDescent="0.3">
      <c r="A52" s="27" t="s">
        <v>16</v>
      </c>
      <c r="B52" s="28"/>
      <c r="C52" s="107"/>
      <c r="D52" s="107">
        <f>D11+D16+D21+D26+D31+D36+D42</f>
        <v>13659.989999999998</v>
      </c>
      <c r="E52" s="107">
        <f>E11+E16+E21+E26+E31+E36+E42</f>
        <v>49100.25</v>
      </c>
      <c r="F52" s="107"/>
      <c r="G52" s="107">
        <f>G11+G16+G21+G26+G31+G36+G42</f>
        <v>49236.290000000008</v>
      </c>
      <c r="H52" s="52"/>
      <c r="I52" s="107">
        <f>I11+I16+I21+I26+I31+I36+I42</f>
        <v>13523.950000000004</v>
      </c>
      <c r="J52" s="108"/>
      <c r="K52" s="109"/>
      <c r="L52" s="109"/>
      <c r="M52" s="109"/>
      <c r="N52" s="109"/>
    </row>
    <row r="53" spans="1:14" x14ac:dyDescent="0.3">
      <c r="A53" s="27" t="s">
        <v>17</v>
      </c>
      <c r="B53" s="28"/>
      <c r="C53" s="107"/>
      <c r="D53" s="107">
        <f>D12+D17+D22+D27+D32+D37+D43</f>
        <v>10325.000000000002</v>
      </c>
      <c r="E53" s="107">
        <f>E12+E17+E22+E27+E32+E37+E43</f>
        <v>49100.25</v>
      </c>
      <c r="F53" s="107"/>
      <c r="G53" s="107">
        <f>G12+G17+G22+G27+G32+G37+G43</f>
        <v>33081.760000000002</v>
      </c>
      <c r="H53" s="52"/>
      <c r="I53" s="107">
        <f>I12+I17+I22+I27+I32+I37+I43</f>
        <v>26343.49</v>
      </c>
      <c r="J53" s="108"/>
      <c r="K53" s="109"/>
      <c r="L53" s="109"/>
      <c r="M53" s="109"/>
      <c r="N53" s="109"/>
    </row>
    <row r="54" spans="1:14" ht="15" thickBot="1" x14ac:dyDescent="0.35">
      <c r="A54" s="110"/>
      <c r="B54" s="111"/>
      <c r="C54" s="107"/>
      <c r="D54" s="107"/>
      <c r="E54" s="107"/>
      <c r="F54" s="107"/>
      <c r="G54" s="107"/>
      <c r="H54" s="52"/>
      <c r="I54" s="107"/>
      <c r="J54" s="1"/>
    </row>
    <row r="55" spans="1:14" ht="15" thickBot="1" x14ac:dyDescent="0.35">
      <c r="A55" s="104"/>
      <c r="B55" s="105"/>
      <c r="C55" s="106"/>
      <c r="D55" s="106"/>
      <c r="E55" s="106"/>
      <c r="F55" s="106"/>
      <c r="G55" s="106"/>
      <c r="H55" s="106"/>
      <c r="I55" s="106"/>
      <c r="J55" s="1"/>
    </row>
    <row r="56" spans="1:14" ht="9" customHeight="1" x14ac:dyDescent="0.3">
      <c r="A56" s="112"/>
      <c r="B56" s="113"/>
      <c r="C56" s="114"/>
      <c r="D56" s="114"/>
      <c r="E56" s="114"/>
      <c r="F56" s="114"/>
      <c r="G56" s="114"/>
      <c r="H56" s="114"/>
      <c r="I56" s="115"/>
      <c r="J56" s="1"/>
    </row>
    <row r="57" spans="1:14" ht="8.25" customHeight="1" x14ac:dyDescent="0.3">
      <c r="A57" s="116"/>
      <c r="B57" s="117"/>
      <c r="C57" s="117"/>
      <c r="D57" s="117"/>
      <c r="E57" s="117"/>
      <c r="F57" s="117"/>
      <c r="G57" s="117"/>
      <c r="H57" s="117"/>
      <c r="I57" s="118"/>
      <c r="J57" s="1"/>
    </row>
    <row r="58" spans="1:14" ht="8.25" customHeight="1" thickBot="1" x14ac:dyDescent="0.35">
      <c r="A58" s="119"/>
      <c r="B58" s="120"/>
      <c r="C58" s="120"/>
      <c r="D58" s="120"/>
      <c r="E58" s="120"/>
      <c r="F58" s="120"/>
      <c r="G58" s="120"/>
      <c r="H58" s="120"/>
      <c r="I58" s="121"/>
      <c r="J58" s="1"/>
    </row>
    <row r="60" spans="1:14" x14ac:dyDescent="0.3">
      <c r="E60" s="87"/>
      <c r="F60" s="87"/>
    </row>
  </sheetData>
  <mergeCells count="55">
    <mergeCell ref="A56:I58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I8"/>
    <mergeCell ref="A9:B9"/>
    <mergeCell ref="A10:B10"/>
    <mergeCell ref="A11:B11"/>
    <mergeCell ref="A12:B12"/>
    <mergeCell ref="A13:B13"/>
    <mergeCell ref="A3:I3"/>
    <mergeCell ref="A4:I4"/>
    <mergeCell ref="A5:I5"/>
    <mergeCell ref="A6:B6"/>
    <mergeCell ref="K6:L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2024-03-29T09:58:04Z</dcterms:created>
  <dcterms:modified xsi:type="dcterms:W3CDTF">2024-03-29T10:02:41Z</dcterms:modified>
</cp:coreProperties>
</file>