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 2019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J30" i="1" l="1"/>
  <c r="G30" i="1"/>
  <c r="F30" i="1"/>
  <c r="E30" i="1"/>
  <c r="D30" i="1"/>
  <c r="C30" i="1"/>
  <c r="I28" i="1"/>
  <c r="H28" i="1"/>
  <c r="K27" i="1"/>
  <c r="I27" i="1"/>
  <c r="H27" i="1"/>
  <c r="K26" i="1"/>
  <c r="I26" i="1"/>
  <c r="H26" i="1"/>
  <c r="K25" i="1"/>
  <c r="I25" i="1"/>
  <c r="H25" i="1"/>
  <c r="H30" i="1" s="1"/>
  <c r="K23" i="1"/>
  <c r="G23" i="1"/>
  <c r="F23" i="1"/>
  <c r="E23" i="1"/>
  <c r="D23" i="1"/>
  <c r="C23" i="1"/>
  <c r="I22" i="1"/>
  <c r="I23" i="1" s="1"/>
  <c r="H22" i="1"/>
  <c r="H23" i="1" s="1"/>
  <c r="D20" i="1"/>
  <c r="C20" i="1"/>
  <c r="C31" i="1" s="1"/>
  <c r="C35" i="1" s="1"/>
  <c r="J18" i="1"/>
  <c r="K18" i="1" s="1"/>
  <c r="H18" i="1"/>
  <c r="G18" i="1"/>
  <c r="I18" i="1" s="1"/>
  <c r="G16" i="1"/>
  <c r="E16" i="1"/>
  <c r="G14" i="1"/>
  <c r="E14" i="1"/>
  <c r="I14" i="1" s="1"/>
  <c r="G12" i="1"/>
  <c r="F12" i="1"/>
  <c r="E12" i="1"/>
  <c r="I12" i="1" s="1"/>
  <c r="K10" i="1"/>
  <c r="J10" i="1"/>
  <c r="G10" i="1"/>
  <c r="E10" i="1"/>
  <c r="H10" i="1" s="1"/>
  <c r="K8" i="1"/>
  <c r="G8" i="1"/>
  <c r="E8" i="1"/>
  <c r="I8" i="1" s="1"/>
  <c r="J6" i="1"/>
  <c r="J20" i="1" s="1"/>
  <c r="G6" i="1"/>
  <c r="E6" i="1"/>
  <c r="I16" i="1" l="1"/>
  <c r="I6" i="1"/>
  <c r="F16" i="1"/>
  <c r="K16" i="1" s="1"/>
  <c r="D31" i="1"/>
  <c r="D35" i="1" s="1"/>
  <c r="G20" i="1"/>
  <c r="G31" i="1" s="1"/>
  <c r="G35" i="1" s="1"/>
  <c r="I30" i="1"/>
  <c r="K30" i="1"/>
  <c r="F14" i="1"/>
  <c r="K14" i="1" s="1"/>
  <c r="H6" i="1"/>
  <c r="H8" i="1"/>
  <c r="I10" i="1"/>
  <c r="I20" i="1" s="1"/>
  <c r="H12" i="1"/>
  <c r="K12" i="1"/>
  <c r="H14" i="1"/>
  <c r="H16" i="1"/>
  <c r="E20" i="1"/>
  <c r="E31" i="1" s="1"/>
  <c r="E35" i="1" s="1"/>
  <c r="K6" i="1"/>
  <c r="J22" i="1"/>
  <c r="J23" i="1" s="1"/>
  <c r="J31" i="1" s="1"/>
  <c r="J35" i="1" s="1"/>
  <c r="K20" i="1" l="1"/>
  <c r="K31" i="1" s="1"/>
  <c r="K35" i="1" s="1"/>
  <c r="I31" i="1"/>
  <c r="I35" i="1" s="1"/>
  <c r="F20" i="1"/>
  <c r="F31" i="1" s="1"/>
  <c r="F35" i="1" s="1"/>
  <c r="H20" i="1"/>
  <c r="H31" i="1" s="1"/>
  <c r="H35" i="1" s="1"/>
</calcChain>
</file>

<file path=xl/sharedStrings.xml><?xml version="1.0" encoding="utf-8"?>
<sst xmlns="http://schemas.openxmlformats.org/spreadsheetml/2006/main" count="30" uniqueCount="28">
  <si>
    <t>Информация о состоянии лицевого счета д.№ 8 по ул. Вяйнемяйнена</t>
  </si>
  <si>
    <t>за период 01.01.2019-31.12.2019 (Управление)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</si>
  <si>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</si>
  <si>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</si>
  <si>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</si>
  <si>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</si>
  <si>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</si>
  <si>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</si>
  <si>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rgb="FF0000FF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</si>
  <si>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rgb="FF0000FF"/>
        <rFont val="Arial"/>
        <family val="2"/>
        <charset val="204"/>
      </rPr>
      <t>(гр.3+гр 4-гр.6)</t>
    </r>
  </si>
  <si>
    <t xml:space="preserve">фактические расходы дома (руб) </t>
  </si>
  <si>
    <t>Убытки УК</t>
  </si>
  <si>
    <t>Обслуживаемая площадь  - 1627кв.м.</t>
  </si>
  <si>
    <t>Содержание</t>
  </si>
  <si>
    <t>Ремонт</t>
  </si>
  <si>
    <t>Управление</t>
  </si>
  <si>
    <t>ОДН водоснабжение</t>
  </si>
  <si>
    <t>ОДН водоотведение</t>
  </si>
  <si>
    <t>ОДН Электроснабжен</t>
  </si>
  <si>
    <t>Сбор и вывоз ТБО</t>
  </si>
  <si>
    <t>Итого</t>
  </si>
  <si>
    <t>Капитальный ремонт</t>
  </si>
  <si>
    <t xml:space="preserve">Водоснабжение </t>
  </si>
  <si>
    <t>водоотведение</t>
  </si>
  <si>
    <t>Теплоснабжение</t>
  </si>
  <si>
    <t>Обращение с ТКО</t>
  </si>
  <si>
    <t>ВСЕГО по ЖКУ</t>
  </si>
  <si>
    <t>ВСЕГО по дому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</si>
</sst>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sz val="11"/>
      <color rgb="FF0000FF"/>
      <name val="Calibri"/>
      <family val="2"/>
      <charset val="204"/>
      <scheme val="minor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rgb="FF0000FF"/>
      <name val="Arial"/>
      <family val="2"/>
      <charset val="204"/>
    </font>
    <font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i/>
      <sz val="11"/>
      <color rgb="FF0000F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10" borderId="33" applyNumberFormat="0" applyAlignment="0" applyProtection="0"/>
    <xf numFmtId="0" fontId="16" fillId="23" borderId="34" applyNumberFormat="0" applyAlignment="0" applyProtection="0"/>
    <xf numFmtId="0" fontId="17" fillId="23" borderId="33" applyNumberFormat="0" applyAlignment="0" applyProtection="0"/>
    <xf numFmtId="0" fontId="18" fillId="0" borderId="35" applyNumberFormat="0" applyFill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24" borderId="39" applyNumberFormat="0" applyAlignment="0" applyProtection="0"/>
    <xf numFmtId="0" fontId="23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1" fillId="26" borderId="40" applyNumberFormat="0" applyFont="0" applyAlignment="0" applyProtection="0"/>
    <xf numFmtId="0" fontId="1" fillId="26" borderId="40" applyNumberFormat="0" applyFont="0" applyAlignment="0" applyProtection="0"/>
    <xf numFmtId="0" fontId="27" fillId="0" borderId="41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</cellStyleXfs>
  <cellXfs count="96">
    <xf numFmtId="0" fontId="0" fillId="0" borderId="0" xfId="0"/>
    <xf numFmtId="0" fontId="2" fillId="0" borderId="0" xfId="1" applyFont="1"/>
    <xf numFmtId="0" fontId="3" fillId="0" borderId="0" xfId="0" applyFont="1"/>
    <xf numFmtId="0" fontId="2" fillId="2" borderId="0" xfId="1" applyFont="1" applyFill="1"/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2" fontId="8" fillId="2" borderId="8" xfId="1" applyNumberFormat="1" applyFont="1" applyFill="1" applyBorder="1" applyAlignment="1">
      <alignment horizontal="center" vertical="center" wrapText="1"/>
    </xf>
    <xf numFmtId="3" fontId="11" fillId="0" borderId="11" xfId="1" applyNumberFormat="1" applyFont="1" applyFill="1" applyBorder="1" applyAlignment="1">
      <alignment horizontal="center"/>
    </xf>
    <xf numFmtId="3" fontId="11" fillId="0" borderId="10" xfId="1" applyNumberFormat="1" applyFont="1" applyFill="1" applyBorder="1" applyAlignment="1">
      <alignment horizontal="center"/>
    </xf>
    <xf numFmtId="1" fontId="11" fillId="0" borderId="11" xfId="1" applyNumberFormat="1" applyFont="1" applyFill="1" applyBorder="1" applyAlignment="1">
      <alignment horizontal="center"/>
    </xf>
    <xf numFmtId="3" fontId="11" fillId="0" borderId="12" xfId="1" applyNumberFormat="1" applyFont="1" applyFill="1" applyBorder="1" applyAlignment="1">
      <alignment horizontal="center"/>
    </xf>
    <xf numFmtId="3" fontId="11" fillId="2" borderId="8" xfId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wrapText="1"/>
    </xf>
    <xf numFmtId="3" fontId="11" fillId="0" borderId="14" xfId="1" applyNumberFormat="1" applyFont="1" applyFill="1" applyBorder="1" applyAlignment="1">
      <alignment horizontal="center"/>
    </xf>
    <xf numFmtId="3" fontId="11" fillId="2" borderId="14" xfId="1" applyNumberFormat="1" applyFont="1" applyFill="1" applyBorder="1" applyAlignment="1">
      <alignment horizontal="center"/>
    </xf>
    <xf numFmtId="3" fontId="11" fillId="0" borderId="8" xfId="1" applyNumberFormat="1" applyFont="1" applyFill="1" applyBorder="1" applyAlignment="1">
      <alignment horizontal="center"/>
    </xf>
    <xf numFmtId="1" fontId="11" fillId="0" borderId="8" xfId="1" applyNumberFormat="1" applyFont="1" applyFill="1" applyBorder="1" applyAlignment="1">
      <alignment horizontal="center"/>
    </xf>
    <xf numFmtId="3" fontId="11" fillId="2" borderId="10" xfId="1" applyNumberFormat="1" applyFont="1" applyFill="1" applyBorder="1" applyAlignment="1">
      <alignment horizontal="center"/>
    </xf>
    <xf numFmtId="0" fontId="11" fillId="0" borderId="0" xfId="1" applyFont="1"/>
    <xf numFmtId="3" fontId="7" fillId="0" borderId="8" xfId="1" applyNumberFormat="1" applyFont="1" applyFill="1" applyBorder="1" applyAlignment="1">
      <alignment horizontal="center"/>
    </xf>
    <xf numFmtId="3" fontId="7" fillId="0" borderId="10" xfId="1" applyNumberFormat="1" applyFont="1" applyFill="1" applyBorder="1" applyAlignment="1">
      <alignment horizontal="center"/>
    </xf>
    <xf numFmtId="1" fontId="7" fillId="0" borderId="8" xfId="1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/>
    </xf>
    <xf numFmtId="3" fontId="11" fillId="0" borderId="8" xfId="1" applyNumberFormat="1" applyFont="1" applyBorder="1" applyAlignment="1">
      <alignment horizontal="center"/>
    </xf>
    <xf numFmtId="3" fontId="11" fillId="0" borderId="10" xfId="1" applyNumberFormat="1" applyFont="1" applyBorder="1" applyAlignment="1">
      <alignment horizontal="center"/>
    </xf>
    <xf numFmtId="1" fontId="11" fillId="0" borderId="8" xfId="1" applyNumberFormat="1" applyFont="1" applyBorder="1" applyAlignment="1">
      <alignment horizontal="center"/>
    </xf>
    <xf numFmtId="3" fontId="11" fillId="0" borderId="11" xfId="1" applyNumberFormat="1" applyFont="1" applyBorder="1" applyAlignment="1">
      <alignment horizontal="center"/>
    </xf>
    <xf numFmtId="3" fontId="4" fillId="3" borderId="16" xfId="1" applyNumberFormat="1" applyFont="1" applyFill="1" applyBorder="1" applyAlignment="1">
      <alignment horizontal="center"/>
    </xf>
    <xf numFmtId="3" fontId="4" fillId="2" borderId="16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3" fontId="4" fillId="4" borderId="5" xfId="1" applyNumberFormat="1" applyFont="1" applyFill="1" applyBorder="1" applyAlignment="1">
      <alignment horizontal="center"/>
    </xf>
    <xf numFmtId="3" fontId="4" fillId="4" borderId="18" xfId="1" applyNumberFormat="1" applyFont="1" applyFill="1" applyBorder="1" applyAlignment="1">
      <alignment horizontal="center"/>
    </xf>
    <xf numFmtId="3" fontId="4" fillId="2" borderId="18" xfId="1" applyNumberFormat="1" applyFont="1" applyFill="1" applyBorder="1" applyAlignment="1">
      <alignment horizontal="center"/>
    </xf>
    <xf numFmtId="3" fontId="4" fillId="3" borderId="8" xfId="1" applyNumberFormat="1" applyFont="1" applyFill="1" applyBorder="1" applyAlignment="1">
      <alignment horizontal="center"/>
    </xf>
    <xf numFmtId="3" fontId="4" fillId="2" borderId="8" xfId="1" applyNumberFormat="1" applyFont="1" applyFill="1" applyBorder="1" applyAlignment="1">
      <alignment horizontal="center"/>
    </xf>
    <xf numFmtId="3" fontId="11" fillId="0" borderId="24" xfId="1" applyNumberFormat="1" applyFont="1" applyBorder="1" applyAlignment="1">
      <alignment horizontal="center"/>
    </xf>
    <xf numFmtId="3" fontId="11" fillId="0" borderId="25" xfId="1" applyNumberFormat="1" applyFont="1" applyFill="1" applyBorder="1" applyAlignment="1">
      <alignment horizontal="center"/>
    </xf>
    <xf numFmtId="3" fontId="11" fillId="2" borderId="25" xfId="1" applyNumberFormat="1" applyFont="1" applyFill="1" applyBorder="1" applyAlignment="1">
      <alignment horizontal="center"/>
    </xf>
    <xf numFmtId="3" fontId="7" fillId="0" borderId="27" xfId="1" applyNumberFormat="1" applyFont="1" applyBorder="1" applyAlignment="1">
      <alignment horizontal="center"/>
    </xf>
    <xf numFmtId="3" fontId="11" fillId="0" borderId="27" xfId="1" applyNumberFormat="1" applyFont="1" applyBorder="1" applyAlignment="1">
      <alignment horizontal="center"/>
    </xf>
    <xf numFmtId="3" fontId="7" fillId="0" borderId="28" xfId="1" applyNumberFormat="1" applyFont="1" applyBorder="1" applyAlignment="1">
      <alignment horizontal="center"/>
    </xf>
    <xf numFmtId="3" fontId="7" fillId="2" borderId="28" xfId="1" applyNumberFormat="1" applyFont="1" applyFill="1" applyBorder="1" applyAlignment="1">
      <alignment horizontal="center"/>
    </xf>
    <xf numFmtId="3" fontId="4" fillId="3" borderId="30" xfId="1" applyNumberFormat="1" applyFont="1" applyFill="1" applyBorder="1" applyAlignment="1">
      <alignment horizontal="center"/>
    </xf>
    <xf numFmtId="3" fontId="4" fillId="2" borderId="30" xfId="1" applyNumberFormat="1" applyFont="1" applyFill="1" applyBorder="1" applyAlignment="1">
      <alignment horizontal="center"/>
    </xf>
    <xf numFmtId="3" fontId="11" fillId="4" borderId="8" xfId="1" applyNumberFormat="1" applyFont="1" applyFill="1" applyBorder="1" applyAlignment="1">
      <alignment horizontal="center"/>
    </xf>
    <xf numFmtId="0" fontId="12" fillId="0" borderId="0" xfId="0" applyFont="1"/>
    <xf numFmtId="0" fontId="3" fillId="2" borderId="0" xfId="0" applyFont="1" applyFill="1"/>
    <xf numFmtId="0" fontId="11" fillId="0" borderId="19" xfId="1" applyFont="1" applyBorder="1" applyAlignment="1">
      <alignment horizontal="left" wrapText="1"/>
    </xf>
    <xf numFmtId="0" fontId="11" fillId="0" borderId="20" xfId="1" applyFont="1" applyBorder="1" applyAlignment="1">
      <alignment horizontal="left" wrapText="1"/>
    </xf>
    <xf numFmtId="0" fontId="11" fillId="4" borderId="31" xfId="1" applyFont="1" applyFill="1" applyBorder="1" applyAlignment="1">
      <alignment horizontal="center" wrapText="1"/>
    </xf>
    <xf numFmtId="0" fontId="11" fillId="4" borderId="32" xfId="1" applyFont="1" applyFill="1" applyBorder="1" applyAlignment="1">
      <alignment horizontal="center" wrapText="1"/>
    </xf>
    <xf numFmtId="0" fontId="11" fillId="4" borderId="8" xfId="1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4" fillId="3" borderId="16" xfId="1" applyFont="1" applyFill="1" applyBorder="1" applyAlignment="1">
      <alignment horizontal="left"/>
    </xf>
    <xf numFmtId="0" fontId="4" fillId="3" borderId="17" xfId="1" applyFont="1" applyFill="1" applyBorder="1" applyAlignment="1">
      <alignment horizontal="left"/>
    </xf>
    <xf numFmtId="0" fontId="11" fillId="0" borderId="15" xfId="1" applyFont="1" applyBorder="1" applyAlignment="1">
      <alignment horizontal="left" wrapText="1"/>
    </xf>
    <xf numFmtId="0" fontId="11" fillId="0" borderId="8" xfId="1" applyFont="1" applyBorder="1" applyAlignment="1">
      <alignment horizontal="left" wrapText="1"/>
    </xf>
    <xf numFmtId="0" fontId="11" fillId="0" borderId="15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7" fillId="0" borderId="27" xfId="1" applyFont="1" applyBorder="1" applyAlignment="1">
      <alignment horizontal="left"/>
    </xf>
    <xf numFmtId="0" fontId="4" fillId="3" borderId="29" xfId="1" applyFont="1" applyFill="1" applyBorder="1" applyAlignment="1">
      <alignment horizontal="center"/>
    </xf>
    <xf numFmtId="0" fontId="4" fillId="3" borderId="30" xfId="1" applyFont="1" applyFill="1" applyBorder="1" applyAlignment="1">
      <alignment horizontal="center"/>
    </xf>
    <xf numFmtId="0" fontId="11" fillId="0" borderId="14" xfId="1" applyFont="1" applyBorder="1" applyAlignment="1">
      <alignment horizontal="left"/>
    </xf>
    <xf numFmtId="0" fontId="4" fillId="3" borderId="16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11" fillId="0" borderId="23" xfId="1" applyFont="1" applyBorder="1" applyAlignment="1">
      <alignment horizontal="left" wrapText="1"/>
    </xf>
    <xf numFmtId="0" fontId="11" fillId="0" borderId="24" xfId="1" applyFont="1" applyBorder="1" applyAlignment="1">
      <alignment horizontal="left" wrapText="1"/>
    </xf>
    <xf numFmtId="0" fontId="11" fillId="0" borderId="15" xfId="1" applyFont="1" applyFill="1" applyBorder="1" applyAlignment="1">
      <alignment horizontal="left"/>
    </xf>
    <xf numFmtId="0" fontId="11" fillId="0" borderId="14" xfId="1" applyFont="1" applyFill="1" applyBorder="1" applyAlignment="1">
      <alignment horizontal="left"/>
    </xf>
    <xf numFmtId="0" fontId="11" fillId="0" borderId="6" xfId="1" applyFont="1" applyFill="1" applyBorder="1" applyAlignment="1">
      <alignment horizontal="left"/>
    </xf>
    <xf numFmtId="0" fontId="11" fillId="0" borderId="13" xfId="1" applyFont="1" applyFill="1" applyBorder="1" applyAlignment="1">
      <alignment horizontal="left"/>
    </xf>
    <xf numFmtId="0" fontId="7" fillId="0" borderId="6" xfId="1" applyFont="1" applyFill="1" applyBorder="1" applyAlignment="1">
      <alignment horizontal="left"/>
    </xf>
    <xf numFmtId="0" fontId="7" fillId="0" borderId="13" xfId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left"/>
    </xf>
    <xf numFmtId="0" fontId="11" fillId="0" borderId="10" xfId="1" applyFont="1" applyFill="1" applyBorder="1" applyAlignment="1">
      <alignment horizontal="left"/>
    </xf>
    <xf numFmtId="3" fontId="3" fillId="0" borderId="0" xfId="0" applyNumberFormat="1" applyFont="1"/>
  </cellXfs>
  <cellStyles count="45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Денежный 2" xfId="2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Плохой 2" xfId="38"/>
    <cellStyle name="Пояснение 2" xfId="39"/>
    <cellStyle name="Примечание 2" xfId="40"/>
    <cellStyle name="Примечание 3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100;&#1079;&#1086;&#1074;&#1072;&#1090;&#1077;&#1083;&#1080;/&#1055;&#1086;&#1083;&#1100;&#1079;&#1086;&#1074;&#1072;&#1090;&#1077;&#1083;&#1100;/Documents/&#1056;&#1050;&#1062;%20&#1086;&#1090;&#1095;&#1077;&#1090;&#1099;/&#1054;&#1054;&#1054;%20&#1059;&#1050;%20&#1069;&#1090;&#1072;&#1083;&#1086;&#1085;%202019%20(&#1075;&#1086;&#1076;)%20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"/>
      <sheetName val="Бон11"/>
      <sheetName val="Бон15"/>
      <sheetName val="Вяйн.8"/>
      <sheetName val="Гор.14"/>
      <sheetName val="Др.11"/>
      <sheetName val="Др.5"/>
      <sheetName val="Др.6"/>
      <sheetName val="Др.7"/>
      <sheetName val="Др.9"/>
      <sheetName val="Жел.10"/>
      <sheetName val="Жел.12"/>
      <sheetName val="Жел.14"/>
      <sheetName val="Жел.18"/>
      <sheetName val="Жел.20"/>
      <sheetName val="Жел.22"/>
      <sheetName val="Зел.15"/>
      <sheetName val="Зел.6"/>
      <sheetName val="Кар.75"/>
      <sheetName val="Кир10"/>
      <sheetName val="Кир.13"/>
      <sheetName val="Комс.5"/>
      <sheetName val="Лен22"/>
      <sheetName val="лен24"/>
      <sheetName val="маяк7"/>
      <sheetName val="Маяк8"/>
      <sheetName val="Маяк9"/>
      <sheetName val="Пер14а"/>
      <sheetName val="Поб.13"/>
      <sheetName val="Пуш2"/>
      <sheetName val="Сад28"/>
      <sheetName val="Сов.19"/>
      <sheetName val="Фан.т.7а"/>
      <sheetName val="Шв9"/>
      <sheetName val="Свод2"/>
      <sheetName val="Хш13"/>
      <sheetName val="Хш14"/>
      <sheetName val="Хш22"/>
      <sheetName val="свод3"/>
      <sheetName val="40лет4"/>
      <sheetName val="Гаг21"/>
      <sheetName val="Цен.1"/>
      <sheetName val="Цент2"/>
      <sheetName val="Цент.3"/>
      <sheetName val="Лист2"/>
    </sheetNames>
    <sheetDataSet>
      <sheetData sheetId="0"/>
      <sheetData sheetId="1"/>
      <sheetData sheetId="2"/>
      <sheetData sheetId="3">
        <row r="17">
          <cell r="C17">
            <v>304835.02</v>
          </cell>
          <cell r="F17">
            <v>305973.83</v>
          </cell>
          <cell r="K17">
            <v>56538.55</v>
          </cell>
          <cell r="P17">
            <v>7126.3199999999988</v>
          </cell>
          <cell r="Q17">
            <v>3612.1799999999989</v>
          </cell>
          <cell r="T17">
            <v>2342.52</v>
          </cell>
        </row>
        <row r="33">
          <cell r="C33">
            <v>288926.09000000003</v>
          </cell>
          <cell r="D33">
            <v>95.77</v>
          </cell>
          <cell r="E33">
            <v>22.29</v>
          </cell>
          <cell r="F33">
            <v>284973.38</v>
          </cell>
          <cell r="K33">
            <v>54374.799999999996</v>
          </cell>
          <cell r="M33">
            <v>1384.2299999999998</v>
          </cell>
          <cell r="N33">
            <v>322.60000000000002</v>
          </cell>
          <cell r="P33">
            <v>6877.65</v>
          </cell>
          <cell r="Q33">
            <v>3490.73</v>
          </cell>
          <cell r="T33">
            <v>2278.2200000000003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7">
          <cell r="C17">
            <v>401052.26000000007</v>
          </cell>
        </row>
      </sheetData>
      <sheetData sheetId="20">
        <row r="17">
          <cell r="C17">
            <v>362975.87000000005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5"/>
  <sheetViews>
    <sheetView tabSelected="1" workbookViewId="0">
      <selection activeCell="M18" sqref="M18:N18"/>
    </sheetView>
  </sheetViews>
  <sheetFormatPr defaultColWidth="9.109375" defaultRowHeight="14.4" x14ac:dyDescent="0.3"/>
  <cols>
    <col min="1" max="2" width="9.109375" style="2"/>
    <col min="3" max="3" width="16.5546875" style="2" customWidth="1"/>
    <col min="4" max="4" width="14.88671875" style="2" customWidth="1"/>
    <col min="5" max="5" width="15.88671875" style="2" customWidth="1"/>
    <col min="6" max="6" width="15" style="2" customWidth="1"/>
    <col min="7" max="8" width="15.44140625" style="2" customWidth="1"/>
    <col min="9" max="9" width="19.109375" style="2" customWidth="1"/>
    <col min="10" max="11" width="19.109375" style="53" hidden="1" customWidth="1"/>
    <col min="12" max="16384" width="9.109375" style="2"/>
  </cols>
  <sheetData>
    <row r="1" spans="1:14" x14ac:dyDescent="0.3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3"/>
      <c r="K1" s="3"/>
      <c r="L1" s="1"/>
      <c r="M1" s="1"/>
      <c r="N1" s="1"/>
    </row>
    <row r="2" spans="1:14" ht="15" thickBot="1" x14ac:dyDescent="0.3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3"/>
      <c r="K2" s="3"/>
      <c r="L2" s="1"/>
      <c r="M2" s="1"/>
      <c r="N2" s="1"/>
    </row>
    <row r="3" spans="1:14" ht="48.6" thickBot="1" x14ac:dyDescent="0.35">
      <c r="A3" s="87" t="s">
        <v>2</v>
      </c>
      <c r="B3" s="88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 s="6" t="s">
        <v>10</v>
      </c>
      <c r="K3" s="6" t="s">
        <v>11</v>
      </c>
      <c r="L3" s="7"/>
      <c r="M3" s="1"/>
      <c r="N3" s="1"/>
    </row>
    <row r="4" spans="1:14" x14ac:dyDescent="0.3">
      <c r="A4" s="89">
        <v>1</v>
      </c>
      <c r="B4" s="90"/>
      <c r="C4" s="8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10">
        <v>8</v>
      </c>
      <c r="J4" s="11">
        <v>8</v>
      </c>
      <c r="K4" s="11">
        <v>8</v>
      </c>
      <c r="L4" s="7"/>
      <c r="M4" s="1"/>
      <c r="N4" s="1"/>
    </row>
    <row r="5" spans="1:14" x14ac:dyDescent="0.3">
      <c r="A5" s="91" t="s">
        <v>12</v>
      </c>
      <c r="B5" s="92"/>
      <c r="C5" s="92"/>
      <c r="D5" s="92"/>
      <c r="E5" s="92"/>
      <c r="F5" s="92"/>
      <c r="G5" s="92"/>
      <c r="H5" s="92"/>
      <c r="I5" s="92"/>
      <c r="J5" s="12"/>
      <c r="K5" s="12"/>
      <c r="L5" s="7"/>
      <c r="M5" s="1"/>
      <c r="N5" s="1"/>
    </row>
    <row r="6" spans="1:14" x14ac:dyDescent="0.3">
      <c r="A6" s="93" t="s">
        <v>13</v>
      </c>
      <c r="B6" s="94"/>
      <c r="C6" s="13">
        <v>-1593.8199999999488</v>
      </c>
      <c r="D6" s="14">
        <v>66798.870000000024</v>
      </c>
      <c r="E6" s="15">
        <f>[1]Вяйн.8!$C$17</f>
        <v>304835.02</v>
      </c>
      <c r="F6" s="15">
        <v>304835.02</v>
      </c>
      <c r="G6" s="13">
        <f>[1]Вяйн.8!$C$33</f>
        <v>288926.09000000003</v>
      </c>
      <c r="H6" s="13">
        <f>C6+E6-F6</f>
        <v>-1593.8199999999488</v>
      </c>
      <c r="I6" s="16">
        <f>D6+E6-G6</f>
        <v>82707.799999999988</v>
      </c>
      <c r="J6" s="17">
        <f>159590*1.15*1.1</f>
        <v>201881.35</v>
      </c>
      <c r="K6" s="17">
        <f>F6-J6</f>
        <v>102953.67000000001</v>
      </c>
      <c r="L6" s="18"/>
      <c r="M6" s="18"/>
      <c r="N6" s="18"/>
    </row>
    <row r="7" spans="1:14" x14ac:dyDescent="0.3">
      <c r="A7" s="82"/>
      <c r="B7" s="83"/>
      <c r="C7" s="13"/>
      <c r="D7" s="19"/>
      <c r="E7" s="15"/>
      <c r="F7" s="15"/>
      <c r="G7" s="13"/>
      <c r="H7" s="13"/>
      <c r="I7" s="19"/>
      <c r="J7" s="20"/>
      <c r="K7" s="20"/>
      <c r="L7" s="18"/>
      <c r="M7" s="18"/>
      <c r="N7" s="18"/>
    </row>
    <row r="8" spans="1:14" x14ac:dyDescent="0.3">
      <c r="A8" s="82" t="s">
        <v>14</v>
      </c>
      <c r="B8" s="83"/>
      <c r="C8" s="21">
        <v>-164862.93000000002</v>
      </c>
      <c r="D8" s="14">
        <v>54272.899999999994</v>
      </c>
      <c r="E8" s="22">
        <f>[1]Вяйн.8!$F$17</f>
        <v>305973.83</v>
      </c>
      <c r="F8" s="22">
        <v>699976</v>
      </c>
      <c r="G8" s="13">
        <f>[1]Вяйн.8!$F$33</f>
        <v>284973.38</v>
      </c>
      <c r="H8" s="13">
        <f>C8+E8-F8</f>
        <v>-558865.1</v>
      </c>
      <c r="I8" s="14">
        <f>D8+E8-G8</f>
        <v>75273.349999999977</v>
      </c>
      <c r="J8" s="23">
        <v>75432.649999999994</v>
      </c>
      <c r="K8" s="17">
        <f>F8-J8</f>
        <v>624543.35</v>
      </c>
      <c r="L8" s="24"/>
      <c r="M8" s="24"/>
      <c r="N8" s="24"/>
    </row>
    <row r="9" spans="1:14" x14ac:dyDescent="0.3">
      <c r="A9" s="84"/>
      <c r="B9" s="85"/>
      <c r="C9" s="25"/>
      <c r="D9" s="26"/>
      <c r="E9" s="27"/>
      <c r="F9" s="27"/>
      <c r="G9" s="25"/>
      <c r="H9" s="25"/>
      <c r="I9" s="26"/>
      <c r="J9" s="28"/>
      <c r="K9" s="28"/>
      <c r="L9" s="1"/>
      <c r="M9" s="1"/>
      <c r="N9" s="1"/>
    </row>
    <row r="10" spans="1:14" x14ac:dyDescent="0.3">
      <c r="A10" s="80" t="s">
        <v>15</v>
      </c>
      <c r="B10" s="81"/>
      <c r="C10" s="21">
        <v>0.20000000000436557</v>
      </c>
      <c r="D10" s="14">
        <v>14550.319999999985</v>
      </c>
      <c r="E10" s="22">
        <f>[1]Вяйн.8!$K$17</f>
        <v>56538.55</v>
      </c>
      <c r="F10" s="22">
        <v>56538.55</v>
      </c>
      <c r="G10" s="13">
        <f>[1]Вяйн.8!$K$33</f>
        <v>54374.799999999996</v>
      </c>
      <c r="H10" s="13">
        <f>C10+E10-F10</f>
        <v>0.20000000000436557</v>
      </c>
      <c r="I10" s="14">
        <f>D10+E10-G10</f>
        <v>16714.07</v>
      </c>
      <c r="J10" s="23">
        <f>24720*1.15*1.1</f>
        <v>31270.799999999999</v>
      </c>
      <c r="K10" s="23">
        <f>24720*1.15*1.1</f>
        <v>31270.799999999999</v>
      </c>
      <c r="L10" s="1"/>
      <c r="M10" s="1"/>
      <c r="N10" s="1"/>
    </row>
    <row r="11" spans="1:14" x14ac:dyDescent="0.3">
      <c r="A11" s="80"/>
      <c r="B11" s="81"/>
      <c r="C11" s="21"/>
      <c r="D11" s="14"/>
      <c r="E11" s="22"/>
      <c r="F11" s="22"/>
      <c r="G11" s="13"/>
      <c r="H11" s="13"/>
      <c r="I11" s="14"/>
      <c r="J11" s="23"/>
      <c r="K11" s="23"/>
      <c r="L11" s="1"/>
      <c r="M11" s="1"/>
      <c r="N11" s="1"/>
    </row>
    <row r="12" spans="1:14" x14ac:dyDescent="0.3">
      <c r="A12" s="80" t="s">
        <v>16</v>
      </c>
      <c r="B12" s="81"/>
      <c r="C12" s="21">
        <v>0</v>
      </c>
      <c r="D12" s="14">
        <v>883.78999999999951</v>
      </c>
      <c r="E12" s="22">
        <f>[1]Вяйн.8!$Q$17</f>
        <v>3612.1799999999989</v>
      </c>
      <c r="F12" s="22">
        <f>E12</f>
        <v>3612.1799999999989</v>
      </c>
      <c r="G12" s="13">
        <f>[1]Вяйн.8!$Q$33</f>
        <v>3490.73</v>
      </c>
      <c r="H12" s="13">
        <f>C12+E12-F12</f>
        <v>0</v>
      </c>
      <c r="I12" s="14">
        <f>D12+E12-G12</f>
        <v>1005.2399999999984</v>
      </c>
      <c r="J12" s="23"/>
      <c r="K12" s="17">
        <f>F12-J12</f>
        <v>3612.1799999999989</v>
      </c>
      <c r="L12" s="1"/>
      <c r="M12" s="1"/>
      <c r="N12" s="1"/>
    </row>
    <row r="13" spans="1:14" x14ac:dyDescent="0.3">
      <c r="A13" s="80"/>
      <c r="B13" s="81"/>
      <c r="C13" s="21"/>
      <c r="D13" s="14"/>
      <c r="E13" s="22"/>
      <c r="F13" s="22"/>
      <c r="G13" s="13"/>
      <c r="H13" s="13"/>
      <c r="I13" s="14"/>
      <c r="J13" s="23"/>
      <c r="K13" s="23"/>
      <c r="L13" s="1"/>
      <c r="M13" s="1"/>
      <c r="N13" s="1"/>
    </row>
    <row r="14" spans="1:14" x14ac:dyDescent="0.3">
      <c r="A14" s="80" t="s">
        <v>17</v>
      </c>
      <c r="B14" s="81"/>
      <c r="C14" s="21">
        <v>0</v>
      </c>
      <c r="D14" s="14">
        <v>511.70000000000027</v>
      </c>
      <c r="E14" s="22">
        <f>[1]Вяйн.8!$T$17</f>
        <v>2342.52</v>
      </c>
      <c r="F14" s="22">
        <f>E14</f>
        <v>2342.52</v>
      </c>
      <c r="G14" s="13">
        <f>[1]Вяйн.8!$T$33</f>
        <v>2278.2200000000003</v>
      </c>
      <c r="H14" s="13">
        <f>C14+E14-F14</f>
        <v>0</v>
      </c>
      <c r="I14" s="14">
        <f>D14+E14-G14</f>
        <v>576</v>
      </c>
      <c r="J14" s="23"/>
      <c r="K14" s="17">
        <f>F14-J14</f>
        <v>2342.52</v>
      </c>
      <c r="L14" s="1"/>
      <c r="M14" s="1"/>
      <c r="N14" s="1"/>
    </row>
    <row r="15" spans="1:14" x14ac:dyDescent="0.3">
      <c r="A15" s="80"/>
      <c r="B15" s="81"/>
      <c r="C15" s="21"/>
      <c r="D15" s="14"/>
      <c r="E15" s="22"/>
      <c r="F15" s="22"/>
      <c r="G15" s="13"/>
      <c r="H15" s="13"/>
      <c r="I15" s="14"/>
      <c r="J15" s="23"/>
      <c r="K15" s="23"/>
      <c r="L15" s="1"/>
      <c r="M15" s="1"/>
      <c r="N15" s="1"/>
    </row>
    <row r="16" spans="1:14" x14ac:dyDescent="0.3">
      <c r="A16" s="80" t="s">
        <v>18</v>
      </c>
      <c r="B16" s="81"/>
      <c r="C16" s="21">
        <v>0</v>
      </c>
      <c r="D16" s="14">
        <v>1820.3099999999986</v>
      </c>
      <c r="E16" s="22">
        <f>[1]Вяйн.8!$P$17</f>
        <v>7126.3199999999988</v>
      </c>
      <c r="F16" s="22">
        <f>E16</f>
        <v>7126.3199999999988</v>
      </c>
      <c r="G16" s="13">
        <f>[1]Вяйн.8!$P$33</f>
        <v>6877.65</v>
      </c>
      <c r="H16" s="13">
        <f>C16+E16-F16</f>
        <v>0</v>
      </c>
      <c r="I16" s="14">
        <f>D16+E16-G16</f>
        <v>2068.9799999999977</v>
      </c>
      <c r="J16" s="23">
        <v>28501</v>
      </c>
      <c r="K16" s="17">
        <f>F16-J16</f>
        <v>-21374.68</v>
      </c>
      <c r="L16" s="1"/>
      <c r="M16" s="1"/>
      <c r="N16" s="1"/>
    </row>
    <row r="17" spans="1:14" x14ac:dyDescent="0.3">
      <c r="A17" s="80"/>
      <c r="B17" s="81"/>
      <c r="C17" s="21"/>
      <c r="D17" s="14"/>
      <c r="E17" s="22"/>
      <c r="F17" s="22"/>
      <c r="G17" s="13"/>
      <c r="H17" s="13"/>
      <c r="I17" s="14"/>
      <c r="J17" s="23"/>
      <c r="K17" s="23"/>
      <c r="L17" s="1"/>
      <c r="M17" s="1"/>
      <c r="N17" s="1"/>
    </row>
    <row r="18" spans="1:14" x14ac:dyDescent="0.3">
      <c r="A18" s="64" t="s">
        <v>19</v>
      </c>
      <c r="B18" s="65"/>
      <c r="C18" s="29">
        <v>-0.35999999998603016</v>
      </c>
      <c r="D18" s="29">
        <v>8958.2000000000262</v>
      </c>
      <c r="E18" s="29"/>
      <c r="F18" s="29"/>
      <c r="G18" s="29">
        <f>[1]Вяйн.8!$D$33+[1]Вяйн.8!$E$33+[1]Вяйн.8!$M$33+[1]Вяйн.8!$N$33</f>
        <v>1824.8899999999999</v>
      </c>
      <c r="H18" s="29">
        <f>C18+E18-F18</f>
        <v>-0.35999999998603016</v>
      </c>
      <c r="I18" s="30">
        <f>D18+E18-G18</f>
        <v>7133.3100000000268</v>
      </c>
      <c r="J18" s="23">
        <f>73410</f>
        <v>73410</v>
      </c>
      <c r="K18" s="17">
        <f>F18-J18</f>
        <v>-73410</v>
      </c>
      <c r="M18" s="95"/>
      <c r="N18" s="95"/>
    </row>
    <row r="19" spans="1:14" ht="15" thickBot="1" x14ac:dyDescent="0.35">
      <c r="A19" s="64"/>
      <c r="B19" s="70"/>
      <c r="C19" s="29"/>
      <c r="D19" s="30"/>
      <c r="E19" s="31"/>
      <c r="F19" s="31"/>
      <c r="G19" s="32"/>
      <c r="H19" s="32"/>
      <c r="I19" s="30"/>
      <c r="J19" s="23"/>
      <c r="K19" s="23"/>
      <c r="L19" s="1"/>
      <c r="M19" s="1"/>
      <c r="N19" s="1"/>
    </row>
    <row r="20" spans="1:14" ht="15" thickBot="1" x14ac:dyDescent="0.35">
      <c r="A20" s="71" t="s">
        <v>20</v>
      </c>
      <c r="B20" s="72"/>
      <c r="C20" s="33">
        <f>C6+C8+C10+C12+C14+C16+C18</f>
        <v>-166456.90999999995</v>
      </c>
      <c r="D20" s="33">
        <f t="shared" ref="D20:I20" si="0">D6+D8+D10+D12+D14+D16+D18</f>
        <v>147796.09000000003</v>
      </c>
      <c r="E20" s="33">
        <f t="shared" si="0"/>
        <v>680428.42000000016</v>
      </c>
      <c r="F20" s="33">
        <f t="shared" si="0"/>
        <v>1074430.5900000001</v>
      </c>
      <c r="G20" s="33">
        <f t="shared" si="0"/>
        <v>642745.76</v>
      </c>
      <c r="H20" s="33">
        <f t="shared" si="0"/>
        <v>-560459.07999999996</v>
      </c>
      <c r="I20" s="33">
        <f t="shared" si="0"/>
        <v>185478.75</v>
      </c>
      <c r="J20" s="34">
        <f>J6+J8+J10+J12+J14+J16+J18</f>
        <v>410495.8</v>
      </c>
      <c r="K20" s="34">
        <f>K6+K8+K10+K12+K14+K16+K18</f>
        <v>669937.84000000008</v>
      </c>
      <c r="L20" s="1"/>
      <c r="M20" s="1"/>
      <c r="N20" s="1"/>
    </row>
    <row r="21" spans="1:14" x14ac:dyDescent="0.3">
      <c r="A21" s="35"/>
      <c r="B21" s="36"/>
      <c r="C21" s="37"/>
      <c r="D21" s="37"/>
      <c r="E21" s="37"/>
      <c r="F21" s="37"/>
      <c r="G21" s="37"/>
      <c r="H21" s="37"/>
      <c r="I21" s="38"/>
      <c r="J21" s="39"/>
      <c r="K21" s="39"/>
      <c r="L21" s="1"/>
      <c r="M21" s="1"/>
      <c r="N21" s="1"/>
    </row>
    <row r="22" spans="1:14" ht="29.25" customHeight="1" x14ac:dyDescent="0.3">
      <c r="A22" s="54" t="s">
        <v>21</v>
      </c>
      <c r="B22" s="55"/>
      <c r="C22" s="29">
        <v>-24786.010000000009</v>
      </c>
      <c r="D22" s="29">
        <v>36885.709999999992</v>
      </c>
      <c r="E22" s="31">
        <v>233232.07000000007</v>
      </c>
      <c r="F22" s="31"/>
      <c r="G22" s="29">
        <v>224460.45999999996</v>
      </c>
      <c r="H22" s="29">
        <f>C22+E22-F22</f>
        <v>208446.06000000006</v>
      </c>
      <c r="I22" s="29">
        <f>D22+E22-G22</f>
        <v>45657.320000000065</v>
      </c>
      <c r="J22" s="17">
        <f>E22+F22-H22</f>
        <v>24786.010000000009</v>
      </c>
      <c r="K22" s="17"/>
      <c r="L22" s="24"/>
      <c r="M22" s="24"/>
      <c r="N22" s="24"/>
    </row>
    <row r="23" spans="1:14" x14ac:dyDescent="0.3">
      <c r="A23" s="73" t="s">
        <v>20</v>
      </c>
      <c r="B23" s="74"/>
      <c r="C23" s="40">
        <f>C22</f>
        <v>-24786.010000000009</v>
      </c>
      <c r="D23" s="40">
        <f t="shared" ref="D23:I23" si="1">D22</f>
        <v>36885.709999999992</v>
      </c>
      <c r="E23" s="40">
        <f t="shared" si="1"/>
        <v>233232.07000000007</v>
      </c>
      <c r="F23" s="40">
        <f t="shared" si="1"/>
        <v>0</v>
      </c>
      <c r="G23" s="40">
        <f t="shared" si="1"/>
        <v>224460.45999999996</v>
      </c>
      <c r="H23" s="40">
        <f t="shared" si="1"/>
        <v>208446.06000000006</v>
      </c>
      <c r="I23" s="40">
        <f t="shared" si="1"/>
        <v>45657.320000000065</v>
      </c>
      <c r="J23" s="41">
        <f>J22</f>
        <v>24786.010000000009</v>
      </c>
      <c r="K23" s="41">
        <f>K22</f>
        <v>0</v>
      </c>
      <c r="L23" s="1"/>
      <c r="M23" s="1"/>
      <c r="N23" s="1"/>
    </row>
    <row r="24" spans="1:14" ht="15" thickBot="1" x14ac:dyDescent="0.35">
      <c r="A24" s="75"/>
      <c r="B24" s="76"/>
      <c r="C24" s="76"/>
      <c r="D24" s="76"/>
      <c r="E24" s="76"/>
      <c r="F24" s="76"/>
      <c r="G24" s="76"/>
      <c r="H24" s="76"/>
      <c r="I24" s="77"/>
      <c r="J24" s="3"/>
      <c r="K24" s="3"/>
    </row>
    <row r="25" spans="1:14" x14ac:dyDescent="0.3">
      <c r="A25" s="78" t="s">
        <v>22</v>
      </c>
      <c r="B25" s="79"/>
      <c r="C25" s="42">
        <v>102.3399999999383</v>
      </c>
      <c r="D25" s="42">
        <v>52836.27999999997</v>
      </c>
      <c r="E25" s="42">
        <v>-12736.27</v>
      </c>
      <c r="F25" s="42">
        <v>-12736.27</v>
      </c>
      <c r="G25" s="42">
        <v>19167.32</v>
      </c>
      <c r="H25" s="42">
        <f>C25+E25-F25</f>
        <v>102.3399999999383</v>
      </c>
      <c r="I25" s="43">
        <f>D25+E25-G25</f>
        <v>20932.689999999966</v>
      </c>
      <c r="J25" s="44">
        <v>144760</v>
      </c>
      <c r="K25" s="17">
        <f>F25-J25</f>
        <v>-157496.26999999999</v>
      </c>
    </row>
    <row r="26" spans="1:14" x14ac:dyDescent="0.3">
      <c r="A26" s="62" t="s">
        <v>23</v>
      </c>
      <c r="B26" s="63"/>
      <c r="C26" s="29">
        <v>628.77999999998428</v>
      </c>
      <c r="D26" s="29">
        <v>38071.609999999971</v>
      </c>
      <c r="E26" s="29">
        <v>-8810.43</v>
      </c>
      <c r="F26" s="29">
        <v>-8810.43</v>
      </c>
      <c r="G26" s="29">
        <v>12504.609999999999</v>
      </c>
      <c r="H26" s="29">
        <f>C26+E26-F26</f>
        <v>628.77999999998428</v>
      </c>
      <c r="I26" s="14">
        <f>D26+E26-G26</f>
        <v>16756.569999999971</v>
      </c>
      <c r="J26" s="23">
        <v>150164</v>
      </c>
      <c r="K26" s="17">
        <f>F26-J26</f>
        <v>-158974.43</v>
      </c>
    </row>
    <row r="27" spans="1:14" x14ac:dyDescent="0.3">
      <c r="A27" s="64" t="s">
        <v>24</v>
      </c>
      <c r="B27" s="65"/>
      <c r="C27" s="29">
        <v>76.56999999989057</v>
      </c>
      <c r="D27" s="29">
        <v>75471.639999999898</v>
      </c>
      <c r="E27" s="29"/>
      <c r="F27" s="29"/>
      <c r="G27" s="29">
        <v>22609.989999999998</v>
      </c>
      <c r="H27" s="29">
        <f>C27+E27-F27</f>
        <v>76.56999999989057</v>
      </c>
      <c r="I27" s="14">
        <f>D27+E27-G27</f>
        <v>52861.6499999999</v>
      </c>
      <c r="J27" s="23">
        <v>682534</v>
      </c>
      <c r="K27" s="17">
        <f>F27-J27</f>
        <v>-682534</v>
      </c>
    </row>
    <row r="28" spans="1:14" x14ac:dyDescent="0.3">
      <c r="A28" s="64" t="s">
        <v>25</v>
      </c>
      <c r="B28" s="65"/>
      <c r="C28" s="29">
        <v>0</v>
      </c>
      <c r="D28" s="29">
        <v>13623.760000000009</v>
      </c>
      <c r="E28" s="29"/>
      <c r="F28" s="29"/>
      <c r="G28" s="29">
        <v>9866.6200000000008</v>
      </c>
      <c r="H28" s="29">
        <f>C28+E28-F28</f>
        <v>0</v>
      </c>
      <c r="I28" s="14">
        <f>D28+E28-G28</f>
        <v>3757.1400000000085</v>
      </c>
      <c r="J28" s="23"/>
      <c r="K28" s="23"/>
    </row>
    <row r="29" spans="1:14" ht="15" thickBot="1" x14ac:dyDescent="0.35">
      <c r="A29" s="66"/>
      <c r="B29" s="67"/>
      <c r="C29" s="45"/>
      <c r="D29" s="45"/>
      <c r="E29" s="45"/>
      <c r="F29" s="45"/>
      <c r="G29" s="45"/>
      <c r="H29" s="46"/>
      <c r="I29" s="47"/>
      <c r="J29" s="48"/>
      <c r="K29" s="48"/>
    </row>
    <row r="30" spans="1:14" ht="15" thickBot="1" x14ac:dyDescent="0.35">
      <c r="A30" s="68" t="s">
        <v>20</v>
      </c>
      <c r="B30" s="69"/>
      <c r="C30" s="49">
        <f t="shared" ref="C30:H30" si="2">C25+C26+C27+C28</f>
        <v>807.68999999981315</v>
      </c>
      <c r="D30" s="49">
        <f t="shared" si="2"/>
        <v>180003.28999999986</v>
      </c>
      <c r="E30" s="49">
        <f t="shared" si="2"/>
        <v>-21546.7</v>
      </c>
      <c r="F30" s="49">
        <f t="shared" si="2"/>
        <v>-21546.7</v>
      </c>
      <c r="G30" s="49">
        <f t="shared" si="2"/>
        <v>64148.54</v>
      </c>
      <c r="H30" s="49">
        <f t="shared" si="2"/>
        <v>807.68999999981315</v>
      </c>
      <c r="I30" s="49">
        <f>I25+I26+I27+I28</f>
        <v>94308.049999999843</v>
      </c>
      <c r="J30" s="50">
        <f>J25+J26+J27+J28</f>
        <v>977458</v>
      </c>
      <c r="K30" s="50">
        <f>K25+K26+K27+K28</f>
        <v>-999004.7</v>
      </c>
    </row>
    <row r="31" spans="1:14" ht="15" hidden="1" thickBot="1" x14ac:dyDescent="0.35">
      <c r="A31" s="60" t="s">
        <v>26</v>
      </c>
      <c r="B31" s="61"/>
      <c r="C31" s="33">
        <f>C20+C23+C30</f>
        <v>-190435.23000000016</v>
      </c>
      <c r="D31" s="33">
        <f t="shared" ref="D31:H31" si="3">D20+D23+D30</f>
        <v>364685.08999999985</v>
      </c>
      <c r="E31" s="33">
        <f t="shared" si="3"/>
        <v>892113.79000000027</v>
      </c>
      <c r="F31" s="33">
        <f t="shared" si="3"/>
        <v>1052883.8900000001</v>
      </c>
      <c r="G31" s="33">
        <f t="shared" si="3"/>
        <v>931354.76</v>
      </c>
      <c r="H31" s="33">
        <f t="shared" si="3"/>
        <v>-351205.33000000007</v>
      </c>
      <c r="I31" s="33">
        <f>I20+I23+I30</f>
        <v>325444.11999999988</v>
      </c>
      <c r="J31" s="34">
        <f>J20+J23+J30</f>
        <v>1412739.81</v>
      </c>
      <c r="K31" s="34">
        <f>K20+K23+K30</f>
        <v>-329066.85999999987</v>
      </c>
    </row>
    <row r="32" spans="1:14" s="52" customFormat="1" ht="60" hidden="1" customHeight="1" x14ac:dyDescent="0.3">
      <c r="A32" s="56"/>
      <c r="B32" s="57"/>
      <c r="C32" s="51"/>
      <c r="D32" s="51"/>
      <c r="E32" s="51"/>
      <c r="F32" s="51"/>
      <c r="G32" s="51"/>
      <c r="H32" s="51"/>
      <c r="I32" s="51"/>
      <c r="J32" s="17"/>
      <c r="K32" s="17"/>
    </row>
    <row r="33" spans="1:11" s="52" customFormat="1" ht="23.25" hidden="1" customHeight="1" x14ac:dyDescent="0.3">
      <c r="A33" s="58"/>
      <c r="B33" s="59"/>
      <c r="C33" s="51"/>
      <c r="D33" s="51"/>
      <c r="E33" s="51"/>
      <c r="F33" s="51"/>
      <c r="G33" s="51"/>
      <c r="H33" s="29"/>
      <c r="I33" s="51"/>
      <c r="J33" s="17"/>
      <c r="K33" s="17"/>
    </row>
    <row r="34" spans="1:11" ht="23.25" hidden="1" customHeight="1" thickBot="1" x14ac:dyDescent="0.35">
      <c r="A34" s="58"/>
      <c r="B34" s="59"/>
      <c r="C34" s="51"/>
      <c r="D34" s="51"/>
      <c r="E34" s="51"/>
      <c r="F34" s="51"/>
      <c r="G34" s="51"/>
      <c r="H34" s="29"/>
      <c r="I34" s="51"/>
      <c r="J34" s="17"/>
      <c r="K34" s="17"/>
    </row>
    <row r="35" spans="1:11" ht="15" thickBot="1" x14ac:dyDescent="0.35">
      <c r="A35" s="60" t="s">
        <v>27</v>
      </c>
      <c r="B35" s="61"/>
      <c r="C35" s="33">
        <f>C31+C32</f>
        <v>-190435.23000000016</v>
      </c>
      <c r="D35" s="33">
        <f t="shared" ref="D35:I35" si="4">D31+D32</f>
        <v>364685.08999999985</v>
      </c>
      <c r="E35" s="33">
        <f t="shared" si="4"/>
        <v>892113.79000000027</v>
      </c>
      <c r="F35" s="33">
        <f t="shared" si="4"/>
        <v>1052883.8900000001</v>
      </c>
      <c r="G35" s="33">
        <f t="shared" si="4"/>
        <v>931354.76</v>
      </c>
      <c r="H35" s="33">
        <f t="shared" si="4"/>
        <v>-351205.33000000007</v>
      </c>
      <c r="I35" s="33">
        <f t="shared" si="4"/>
        <v>325444.11999999988</v>
      </c>
      <c r="J35" s="34">
        <f>J31+J32</f>
        <v>1412739.81</v>
      </c>
      <c r="K35" s="34">
        <f>K31+K32</f>
        <v>-329066.85999999987</v>
      </c>
    </row>
  </sheetData>
  <mergeCells count="34">
    <mergeCell ref="A7:B7"/>
    <mergeCell ref="A8:B8"/>
    <mergeCell ref="A9:B9"/>
    <mergeCell ref="A10:B10"/>
    <mergeCell ref="A11:B11"/>
    <mergeCell ref="A12:B12"/>
    <mergeCell ref="A1:I1"/>
    <mergeCell ref="A2:I2"/>
    <mergeCell ref="A3:B3"/>
    <mergeCell ref="A4:B4"/>
    <mergeCell ref="A5:I5"/>
    <mergeCell ref="A6:B6"/>
    <mergeCell ref="A19:B19"/>
    <mergeCell ref="A20:B20"/>
    <mergeCell ref="A22:B22"/>
    <mergeCell ref="A23:B23"/>
    <mergeCell ref="A24:I24"/>
    <mergeCell ref="A25:B25"/>
    <mergeCell ref="A13:B13"/>
    <mergeCell ref="A14:B14"/>
    <mergeCell ref="A15:B15"/>
    <mergeCell ref="A16:B16"/>
    <mergeCell ref="A17:B17"/>
    <mergeCell ref="A18:B18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31:B3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2020-05-13T10:57:48Z</dcterms:created>
  <dcterms:modified xsi:type="dcterms:W3CDTF">2020-05-13T11:57:42Z</dcterms:modified>
</cp:coreProperties>
</file>